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jisv\OneDrive\Dokumenty\VUVel\Investiční komise\2022\13 Dezinfekční jímka Staje 2-3\Stavební část\"/>
    </mc:Choice>
  </mc:AlternateContent>
  <bookViews>
    <workbookView xWindow="-105" yWindow="-105" windowWidth="23250" windowHeight="1257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69" i="12" l="1"/>
  <c r="F39" i="1" s="1"/>
  <c r="AD69" i="12"/>
  <c r="G39" i="1" s="1"/>
  <c r="G40" i="1" s="1"/>
  <c r="G25" i="1" s="1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1" i="12"/>
  <c r="I31" i="12"/>
  <c r="I30" i="12" s="1"/>
  <c r="K31" i="12"/>
  <c r="K30" i="12" s="1"/>
  <c r="M31" i="12"/>
  <c r="O31" i="12"/>
  <c r="Q31" i="12"/>
  <c r="U31" i="12"/>
  <c r="U30" i="12" s="1"/>
  <c r="G32" i="12"/>
  <c r="G30" i="12" s="1"/>
  <c r="I48" i="1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K34" i="12"/>
  <c r="U34" i="12"/>
  <c r="G35" i="12"/>
  <c r="G34" i="12" s="1"/>
  <c r="I49" i="1" s="1"/>
  <c r="I35" i="12"/>
  <c r="I34" i="12" s="1"/>
  <c r="K35" i="12"/>
  <c r="M35" i="12"/>
  <c r="M34" i="12" s="1"/>
  <c r="O35" i="12"/>
  <c r="O34" i="12" s="1"/>
  <c r="Q35" i="12"/>
  <c r="Q34" i="12" s="1"/>
  <c r="U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U37" i="12"/>
  <c r="U36" i="12" s="1"/>
  <c r="G39" i="12"/>
  <c r="I39" i="12"/>
  <c r="I38" i="12" s="1"/>
  <c r="K39" i="12"/>
  <c r="M39" i="12"/>
  <c r="O39" i="12"/>
  <c r="Q39" i="12"/>
  <c r="Q38" i="12" s="1"/>
  <c r="U39" i="12"/>
  <c r="G40" i="12"/>
  <c r="G38" i="12" s="1"/>
  <c r="I51" i="1" s="1"/>
  <c r="I40" i="12"/>
  <c r="K40" i="12"/>
  <c r="K38" i="12" s="1"/>
  <c r="O40" i="12"/>
  <c r="O38" i="12" s="1"/>
  <c r="Q40" i="12"/>
  <c r="U40" i="12"/>
  <c r="I41" i="12"/>
  <c r="Q41" i="12"/>
  <c r="G42" i="12"/>
  <c r="M42" i="12" s="1"/>
  <c r="M41" i="12" s="1"/>
  <c r="I42" i="12"/>
  <c r="K42" i="12"/>
  <c r="K41" i="12" s="1"/>
  <c r="O42" i="12"/>
  <c r="O41" i="12" s="1"/>
  <c r="Q42" i="12"/>
  <c r="U42" i="12"/>
  <c r="U41" i="12" s="1"/>
  <c r="G44" i="12"/>
  <c r="G43" i="12" s="1"/>
  <c r="I53" i="1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8" i="12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3" i="12"/>
  <c r="M53" i="12" s="1"/>
  <c r="I53" i="12"/>
  <c r="I52" i="12" s="1"/>
  <c r="K53" i="12"/>
  <c r="K52" i="12" s="1"/>
  <c r="O53" i="12"/>
  <c r="Q53" i="12"/>
  <c r="Q52" i="12" s="1"/>
  <c r="U53" i="12"/>
  <c r="U52" i="12" s="1"/>
  <c r="G54" i="12"/>
  <c r="I54" i="12"/>
  <c r="K54" i="12"/>
  <c r="O54" i="12"/>
  <c r="Q54" i="12"/>
  <c r="U54" i="12"/>
  <c r="G56" i="12"/>
  <c r="I56" i="12"/>
  <c r="K56" i="12"/>
  <c r="K55" i="12" s="1"/>
  <c r="O56" i="12"/>
  <c r="O55" i="12" s="1"/>
  <c r="Q56" i="12"/>
  <c r="U56" i="12"/>
  <c r="G57" i="12"/>
  <c r="M57" i="12" s="1"/>
  <c r="I57" i="12"/>
  <c r="I55" i="12" s="1"/>
  <c r="K57" i="12"/>
  <c r="O57" i="12"/>
  <c r="Q57" i="12"/>
  <c r="Q55" i="12" s="1"/>
  <c r="U57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G23" i="1" s="1"/>
  <c r="I39" i="1"/>
  <c r="I40" i="1" s="1"/>
  <c r="O58" i="12"/>
  <c r="G55" i="12"/>
  <c r="I56" i="1" s="1"/>
  <c r="I17" i="1" s="1"/>
  <c r="O52" i="12"/>
  <c r="K47" i="12"/>
  <c r="U43" i="12"/>
  <c r="O8" i="12"/>
  <c r="U47" i="12"/>
  <c r="G36" i="12"/>
  <c r="I50" i="1" s="1"/>
  <c r="K8" i="12"/>
  <c r="K58" i="12"/>
  <c r="Q58" i="12"/>
  <c r="I58" i="12"/>
  <c r="G47" i="12"/>
  <c r="I54" i="1" s="1"/>
  <c r="Q43" i="12"/>
  <c r="I43" i="12"/>
  <c r="O43" i="12"/>
  <c r="U38" i="12"/>
  <c r="O30" i="12"/>
  <c r="U8" i="12"/>
  <c r="I8" i="12"/>
  <c r="U58" i="12"/>
  <c r="U55" i="12"/>
  <c r="G52" i="12"/>
  <c r="I55" i="1" s="1"/>
  <c r="Q47" i="12"/>
  <c r="I47" i="12"/>
  <c r="O47" i="12"/>
  <c r="K43" i="12"/>
  <c r="Q30" i="12"/>
  <c r="G8" i="12"/>
  <c r="Q8" i="12"/>
  <c r="G29" i="1"/>
  <c r="G28" i="1"/>
  <c r="M58" i="12"/>
  <c r="M38" i="12"/>
  <c r="M56" i="12"/>
  <c r="M55" i="12" s="1"/>
  <c r="M48" i="12"/>
  <c r="M47" i="12" s="1"/>
  <c r="M44" i="12"/>
  <c r="M43" i="12" s="1"/>
  <c r="G41" i="12"/>
  <c r="I52" i="1" s="1"/>
  <c r="M40" i="12"/>
  <c r="M32" i="12"/>
  <c r="M30" i="12" s="1"/>
  <c r="M12" i="12"/>
  <c r="M8" i="12" s="1"/>
  <c r="G58" i="12"/>
  <c r="I57" i="1" s="1"/>
  <c r="I19" i="1" s="1"/>
  <c r="M54" i="12"/>
  <c r="M52" i="12" s="1"/>
  <c r="J39" i="1"/>
  <c r="J40" i="1" l="1"/>
  <c r="G69" i="12"/>
  <c r="I47" i="1"/>
  <c r="I58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<sst xmlns="http://schemas.openxmlformats.org/spreadsheetml/2006/main" count="382" uniqueCount="215">
  <si>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</si>
  <si>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</si>
  <si>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</si>
  <si>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</si>
  <si>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</si>
  <si>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</si>
  <si>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</si>
  <si>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</si>
  <si>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</si>
  <si>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</si>
  <si>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</si>
  <si>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</si>
  <si>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</si>
  <si>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</si>
  <si>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</si>
  <si>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</si>
  <si>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</si>
  <si>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</si>
  <si>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</si>
  <si>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</si>
  <si>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</si>
  <si>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</si>
  <si>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</si>
  <si>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</si>
  <si>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</si>
  <si>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</si>
  <si>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</si>
  <si>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</si>
  <si>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</si>
  <si>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</si>
  <si>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</si>
  <si>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</si>
  <si>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</si>
  <si>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</si>
  <si>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</si>
  <si>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</si>
  <si>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</si>
  <si>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</si>
  <si>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</si>
  <si>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</si>
  <si>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</si>
  <si>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</si>
  <si>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</si>
  <si>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</si>
  <si>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</si>
  <si>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</si>
  <si>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</si>
  <si>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</si>
  <si>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</si>
  <si>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</si>
  <si>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</si>
  <si>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</si>
  <si>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</si>
  <si>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</si>
  <si>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</si>
  <si>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</si>
  <si>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</si>
  <si>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</si>
  <si>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</si>
  <si>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</si>
  <si>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</si>
  <si>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</si>
  <si>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</si>
  <si>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</si>
  <si>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</si>
  <si>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</si>
  <si>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</si>
  <si>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</si>
  <si>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</si>
  <si>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</si>
  <si>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</si>
  <si>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</si>
  <si>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</si>
  <si>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</si>
  <si>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</si>
  <si>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</si>
  <si>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</si>
  <si>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</si>
  <si>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</si>
  <si>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</si>
  <si>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</si>
  <si>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</si>
  <si>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</si>
  <si>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</si>
  <si>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</si>
  <si>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</si>
  <si>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</si>
  <si>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</si>
  <si>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</si>
  <si>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</si>
  <si>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</si>
  <si>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</si>
  <si>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</si>
  <si>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</si>
  <si>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</si>
  <si>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</si>
  <si>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</si>
  <si>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</si>
  <si>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</si>
  <si>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111101101R00</t>
  </si>
  <si>
    <t>Odstranění travin, rákosu na ploše do 0,1 ha</t>
  </si>
  <si>
    <t>ha</t>
  </si>
  <si>
    <t>POL1_0</t>
  </si>
  <si>
    <t>119001411R00</t>
  </si>
  <si>
    <t>Dočasné zajištění beton.a plast. potrubí do DN 200</t>
  </si>
  <si>
    <t>soub</t>
  </si>
  <si>
    <t>115201301R00</t>
  </si>
  <si>
    <t>Montáž čerpací a odsávací stanice</t>
  </si>
  <si>
    <t>kus</t>
  </si>
  <si>
    <t>115100001RA0</t>
  </si>
  <si>
    <t>Čerpání vody na výšku 10 m, do 500 l</t>
  </si>
  <si>
    <t>h</t>
  </si>
  <si>
    <t>POL2_0</t>
  </si>
  <si>
    <t>130001101R00</t>
  </si>
  <si>
    <t>Příplatek za ztížené hloubení v blízkosti vedení</t>
  </si>
  <si>
    <t>m3</t>
  </si>
  <si>
    <t>139601101R00</t>
  </si>
  <si>
    <t>Ruční výkop jam, rýh a šachet v hornině tř. 1 - 2</t>
  </si>
  <si>
    <t>131101201R00</t>
  </si>
  <si>
    <t>Hloubení zapažených jam v hor.2 do 100 m3</t>
  </si>
  <si>
    <t>161101102R00</t>
  </si>
  <si>
    <t>Svislé přemístění výkopku z hor.1-4 do 4,0 m</t>
  </si>
  <si>
    <t>167101101R00</t>
  </si>
  <si>
    <t>Nakládání výkopku z hor.1-4 v množství do 100 m3</t>
  </si>
  <si>
    <t>162100010RA0</t>
  </si>
  <si>
    <t>Vodorovné přemístění výkopku</t>
  </si>
  <si>
    <t>199000002R00</t>
  </si>
  <si>
    <t>Poplatek za skládku horniny 1- 4</t>
  </si>
  <si>
    <t>181301103R00</t>
  </si>
  <si>
    <t>Rozprostření ornice, rovina, tl. 15-20 cm,do 500m2</t>
  </si>
  <si>
    <t>m2</t>
  </si>
  <si>
    <t>171201201R00</t>
  </si>
  <si>
    <t>Uložení sypaniny na skl.-sypanina na výšku přes 2m</t>
  </si>
  <si>
    <t>151101301R00</t>
  </si>
  <si>
    <t>Rozepření stěn pažení - příložné -  hl. do 4 m</t>
  </si>
  <si>
    <t>28611266.AR</t>
  </si>
  <si>
    <t>Trubka kanalizační KGEM SN 8 PVC 250x7,3x1000</t>
  </si>
  <si>
    <t>POL3_0</t>
  </si>
  <si>
    <t>175200010RA0</t>
  </si>
  <si>
    <t>Obsyp objektu prohozenou zeminou</t>
  </si>
  <si>
    <t>180400020RA0</t>
  </si>
  <si>
    <t>Založení trávníku parkového, rovina, dodání osiva</t>
  </si>
  <si>
    <t>121101102R00</t>
  </si>
  <si>
    <t>Sejmutí ornice s přemístěním přes 50 do 100 m</t>
  </si>
  <si>
    <t>132101110R00</t>
  </si>
  <si>
    <t>Hloubení rýh š.do 60 cm v hor.2 do 50 m3, STROJNĚ</t>
  </si>
  <si>
    <t>113106121R00</t>
  </si>
  <si>
    <t>Rozebrání dlažeb z betonových dlaždic na sucho</t>
  </si>
  <si>
    <t>113201111R00</t>
  </si>
  <si>
    <t>Vytrhání obrubníků chodníkových a parkových</t>
  </si>
  <si>
    <t>m</t>
  </si>
  <si>
    <t>275261141R00</t>
  </si>
  <si>
    <t>Osazování bloků základových patek objemu do 1,20m3</t>
  </si>
  <si>
    <t>275321321R00</t>
  </si>
  <si>
    <t>Železobeton základových patek C 20/25</t>
  </si>
  <si>
    <t>275361821R00</t>
  </si>
  <si>
    <t>Výztuž základ. patek z betonářské oceli 10 505 (R)</t>
  </si>
  <si>
    <t>t</t>
  </si>
  <si>
    <t>411122011R00</t>
  </si>
  <si>
    <t>Montáž stropních panelů dl. do 360 cm, do 1,5 t</t>
  </si>
  <si>
    <t>596215021R00</t>
  </si>
  <si>
    <t>Kladení zámkové dlažby tl. 6 cm do drtě tl. 4 cm</t>
  </si>
  <si>
    <t>871353121R00</t>
  </si>
  <si>
    <t>Montáž trub z plastu, DN 200 vč. pískování</t>
  </si>
  <si>
    <t>899711122R00</t>
  </si>
  <si>
    <t>Fólie výstražná z PVC šedá, šířka 30 cm</t>
  </si>
  <si>
    <t>917712111RT7</t>
  </si>
  <si>
    <t>Osazení ležat. obrub. bet. bez opěr, lože z kamen., včetně obrubníku ABO 2 - 15 100/15/25</t>
  </si>
  <si>
    <t>963015151R00</t>
  </si>
  <si>
    <t>Demontáž prefabrikovaných krycích desek 1,0 t</t>
  </si>
  <si>
    <t>963090002R00</t>
  </si>
  <si>
    <t>Demontáž bet. skruží DN1000</t>
  </si>
  <si>
    <t>962051115R00</t>
  </si>
  <si>
    <t xml:space="preserve">Bourání příček železobetonových </t>
  </si>
  <si>
    <t>979011221R00</t>
  </si>
  <si>
    <t>Svislá doprava suti a vybour. hmot za 1.PP nošením</t>
  </si>
  <si>
    <t>979081121R00</t>
  </si>
  <si>
    <t>Příplatek k odvozu za každý další 1 km</t>
  </si>
  <si>
    <t>km</t>
  </si>
  <si>
    <t>979081111RT2</t>
  </si>
  <si>
    <t>Odvoz suti a vybour. hmot na skládku do 1 km, kontejnerem 4 t</t>
  </si>
  <si>
    <t>979990103R00</t>
  </si>
  <si>
    <t>Poplatek za skládku suti - beton do 30x30 cm</t>
  </si>
  <si>
    <t>998225391R00</t>
  </si>
  <si>
    <t>Přesun hmot, oprava komunikací, příplatek do 1 km</t>
  </si>
  <si>
    <t>999281105R00</t>
  </si>
  <si>
    <t>Přesun hmot pro opravy a údržbu do výšky 6 m</t>
  </si>
  <si>
    <t>711171559RT3</t>
  </si>
  <si>
    <t>Izolace proti vlhkosti vodorovná, fólií, volně, včetně fólie PVC Fatrafol 803, tl. 1,5 mm</t>
  </si>
  <si>
    <t>711131311R00</t>
  </si>
  <si>
    <t>Provedení izolace nopovou fólií vodor, vč. pásky</t>
  </si>
  <si>
    <t>004111010R</t>
  </si>
  <si>
    <t xml:space="preserve">Průzkumné práce </t>
  </si>
  <si>
    <t>Soubor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</si>
  <si>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</si>
  <si>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</si>
  <si>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</si>
  <si>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</si>
  <si>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</si>
  <si>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</si>
  <si>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</si>
  <si>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</si>
  <si>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měs.</t>
  </si>
  <si>
    <t>005121030R</t>
  </si>
  <si>
    <t>Odstranění zařízení staveniště</t>
  </si>
  <si>
    <t>005124010R</t>
  </si>
  <si>
    <t>Koordinační činnost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</si>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</sst>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1" t="s">
        <v>40</v>
      </c>
      <c r="C2" s="82"/>
      <c r="D2" s="229"/>
      <c r="E2" s="230"/>
      <c r="F2" s="230"/>
      <c r="G2" s="230"/>
      <c r="H2" s="230"/>
      <c r="I2" s="230"/>
      <c r="J2" s="231"/>
      <c r="O2" s="2"/>
    </row>
    <row r="3" spans="1:15" ht="23.25" hidden="1" customHeight="1" x14ac:dyDescent="0.2">
      <c r="A3" s="4"/>
      <c r="B3" s="83" t="s">
        <v>43</v>
      </c>
      <c r="C3" s="84"/>
      <c r="D3" s="222"/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3"/>
      <c r="E11" s="233"/>
      <c r="F11" s="233"/>
      <c r="G11" s="23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0"/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12"/>
      <c r="F16" s="219"/>
      <c r="G16" s="212"/>
      <c r="H16" s="219"/>
      <c r="I16" s="212">
        <f>SUMIF(F47:F57,A16,I47:I57)+SUMIF(F47:F57,"PSU",I47:I57)</f>
        <v>0</v>
      </c>
      <c r="J16" s="213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12"/>
      <c r="F17" s="219"/>
      <c r="G17" s="212"/>
      <c r="H17" s="219"/>
      <c r="I17" s="212">
        <f>SUMIF(F47:F57,A17,I47:I57)</f>
        <v>0</v>
      </c>
      <c r="J17" s="213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12"/>
      <c r="F18" s="219"/>
      <c r="G18" s="212"/>
      <c r="H18" s="219"/>
      <c r="I18" s="212">
        <f>SUMIF(F47:F57,A18,I47:I57)</f>
        <v>0</v>
      </c>
      <c r="J18" s="213"/>
    </row>
    <row r="19" spans="1:10" ht="23.25" customHeight="1" x14ac:dyDescent="0.2">
      <c r="A19" s="144" t="s">
        <v>70</v>
      </c>
      <c r="B19" s="145" t="s">
        <v>26</v>
      </c>
      <c r="C19" s="58"/>
      <c r="D19" s="59"/>
      <c r="E19" s="212"/>
      <c r="F19" s="219"/>
      <c r="G19" s="212"/>
      <c r="H19" s="219"/>
      <c r="I19" s="212">
        <f>SUMIF(F47:F57,A19,I47:I57)</f>
        <v>0</v>
      </c>
      <c r="J19" s="213"/>
    </row>
    <row r="20" spans="1:10" ht="23.25" customHeight="1" x14ac:dyDescent="0.2">
      <c r="A20" s="144" t="s">
        <v>71</v>
      </c>
      <c r="B20" s="145" t="s">
        <v>27</v>
      </c>
      <c r="C20" s="58"/>
      <c r="D20" s="59"/>
      <c r="E20" s="212"/>
      <c r="F20" s="219"/>
      <c r="G20" s="212"/>
      <c r="H20" s="219"/>
      <c r="I20" s="212">
        <f>SUMIF(F47:F57,A20,I47:I57)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I23*E23/100</f>
        <v>0</v>
      </c>
      <c r="H24" s="236"/>
      <c r="I24" s="236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I25*E25/100</f>
        <v>0</v>
      </c>
      <c r="H26" s="207"/>
      <c r="I26" s="20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16">
        <f>ZakladDPHSniVypocet+ZakladDPHZaklVypocet</f>
        <v>0</v>
      </c>
      <c r="H28" s="216"/>
      <c r="I28" s="216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09">
        <f>ZakladDPHSni+DPHSni+ZakladDPHZakl+DPHZakl+Zaokrouhleni</f>
        <v>0</v>
      </c>
      <c r="H29" s="209"/>
      <c r="I29" s="209"/>
      <c r="J29" s="122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44818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45</v>
      </c>
      <c r="C39" s="237"/>
      <c r="D39" s="238"/>
      <c r="E39" s="238"/>
      <c r="F39" s="109">
        <f>'Rozpočet Pol'!AC69</f>
        <v>0</v>
      </c>
      <c r="G39" s="110">
        <f>'Rozpočet Pol'!AD69</f>
        <v>0</v>
      </c>
      <c r="H39" s="111"/>
      <c r="I39" s="112">
        <f>F39+G39+H39</f>
        <v>0</v>
      </c>
      <c r="J39" s="104" t="e">
        <f ca="1">IF(_xlfn.SINGLE(CenaCelkemVypocet)=0,"",I39/_xlfn.SINGLE(CenaCelkemVypocet)*100)</f>
        <v>#NAME?</v>
      </c>
    </row>
    <row r="40" spans="1:10" ht="25.5" hidden="1" customHeight="1" x14ac:dyDescent="0.2">
      <c r="A40" s="97"/>
      <c r="B40" s="239" t="s">
        <v>46</v>
      </c>
      <c r="C40" s="240"/>
      <c r="D40" s="240"/>
      <c r="E40" s="240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 t="e">
        <f ca="1">SUMIF(A39:A39,"=1",J39:J39)</f>
        <v>#NAME?</v>
      </c>
    </row>
    <row r="44" spans="1:10" ht="15.75" x14ac:dyDescent="0.25">
      <c r="B44" s="123" t="s">
        <v>48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49</v>
      </c>
      <c r="G46" s="132"/>
      <c r="H46" s="132"/>
      <c r="I46" s="241" t="s">
        <v>28</v>
      </c>
      <c r="J46" s="241"/>
    </row>
    <row r="47" spans="1:10" ht="25.5" customHeight="1" x14ac:dyDescent="0.2">
      <c r="A47" s="125"/>
      <c r="B47" s="133" t="s">
        <v>50</v>
      </c>
      <c r="C47" s="243" t="s">
        <v>51</v>
      </c>
      <c r="D47" s="244"/>
      <c r="E47" s="244"/>
      <c r="F47" s="135" t="s">
        <v>23</v>
      </c>
      <c r="G47" s="136"/>
      <c r="H47" s="136"/>
      <c r="I47" s="242">
        <f>'Rozpočet Pol'!G8</f>
        <v>0</v>
      </c>
      <c r="J47" s="242"/>
    </row>
    <row r="48" spans="1:10" ht="25.5" customHeight="1" x14ac:dyDescent="0.2">
      <c r="A48" s="125"/>
      <c r="B48" s="127" t="s">
        <v>52</v>
      </c>
      <c r="C48" s="227" t="s">
        <v>53</v>
      </c>
      <c r="D48" s="228"/>
      <c r="E48" s="228"/>
      <c r="F48" s="137" t="s">
        <v>23</v>
      </c>
      <c r="G48" s="138"/>
      <c r="H48" s="138"/>
      <c r="I48" s="226">
        <f>'Rozpočet Pol'!G30</f>
        <v>0</v>
      </c>
      <c r="J48" s="226"/>
    </row>
    <row r="49" spans="1:10" ht="25.5" customHeight="1" x14ac:dyDescent="0.2">
      <c r="A49" s="125"/>
      <c r="B49" s="127" t="s">
        <v>54</v>
      </c>
      <c r="C49" s="227" t="s">
        <v>55</v>
      </c>
      <c r="D49" s="228"/>
      <c r="E49" s="228"/>
      <c r="F49" s="137" t="s">
        <v>23</v>
      </c>
      <c r="G49" s="138"/>
      <c r="H49" s="138"/>
      <c r="I49" s="226">
        <f>'Rozpočet Pol'!G34</f>
        <v>0</v>
      </c>
      <c r="J49" s="226"/>
    </row>
    <row r="50" spans="1:10" ht="25.5" customHeight="1" x14ac:dyDescent="0.2">
      <c r="A50" s="125"/>
      <c r="B50" s="127" t="s">
        <v>56</v>
      </c>
      <c r="C50" s="227" t="s">
        <v>57</v>
      </c>
      <c r="D50" s="228"/>
      <c r="E50" s="228"/>
      <c r="F50" s="137" t="s">
        <v>23</v>
      </c>
      <c r="G50" s="138"/>
      <c r="H50" s="138"/>
      <c r="I50" s="226">
        <f>'Rozpočet Pol'!G36</f>
        <v>0</v>
      </c>
      <c r="J50" s="226"/>
    </row>
    <row r="51" spans="1:10" ht="25.5" customHeight="1" x14ac:dyDescent="0.2">
      <c r="A51" s="125"/>
      <c r="B51" s="127" t="s">
        <v>58</v>
      </c>
      <c r="C51" s="227" t="s">
        <v>59</v>
      </c>
      <c r="D51" s="228"/>
      <c r="E51" s="228"/>
      <c r="F51" s="137" t="s">
        <v>23</v>
      </c>
      <c r="G51" s="138"/>
      <c r="H51" s="138"/>
      <c r="I51" s="226">
        <f>'Rozpočet Pol'!G38</f>
        <v>0</v>
      </c>
      <c r="J51" s="226"/>
    </row>
    <row r="52" spans="1:10" ht="25.5" customHeight="1" x14ac:dyDescent="0.2">
      <c r="A52" s="125"/>
      <c r="B52" s="127" t="s">
        <v>60</v>
      </c>
      <c r="C52" s="227" t="s">
        <v>61</v>
      </c>
      <c r="D52" s="228"/>
      <c r="E52" s="228"/>
      <c r="F52" s="137" t="s">
        <v>23</v>
      </c>
      <c r="G52" s="138"/>
      <c r="H52" s="138"/>
      <c r="I52" s="226">
        <f>'Rozpočet Pol'!G41</f>
        <v>0</v>
      </c>
      <c r="J52" s="226"/>
    </row>
    <row r="53" spans="1:10" ht="25.5" customHeight="1" x14ac:dyDescent="0.2">
      <c r="A53" s="125"/>
      <c r="B53" s="127" t="s">
        <v>62</v>
      </c>
      <c r="C53" s="227" t="s">
        <v>63</v>
      </c>
      <c r="D53" s="228"/>
      <c r="E53" s="228"/>
      <c r="F53" s="137" t="s">
        <v>23</v>
      </c>
      <c r="G53" s="138"/>
      <c r="H53" s="138"/>
      <c r="I53" s="226">
        <f>'Rozpočet Pol'!G43</f>
        <v>0</v>
      </c>
      <c r="J53" s="226"/>
    </row>
    <row r="54" spans="1:10" ht="25.5" customHeight="1" x14ac:dyDescent="0.2">
      <c r="A54" s="125"/>
      <c r="B54" s="127" t="s">
        <v>64</v>
      </c>
      <c r="C54" s="227" t="s">
        <v>65</v>
      </c>
      <c r="D54" s="228"/>
      <c r="E54" s="228"/>
      <c r="F54" s="137" t="s">
        <v>23</v>
      </c>
      <c r="G54" s="138"/>
      <c r="H54" s="138"/>
      <c r="I54" s="226">
        <f>'Rozpočet Pol'!G47</f>
        <v>0</v>
      </c>
      <c r="J54" s="226"/>
    </row>
    <row r="55" spans="1:10" ht="25.5" customHeight="1" x14ac:dyDescent="0.2">
      <c r="A55" s="125"/>
      <c r="B55" s="127" t="s">
        <v>66</v>
      </c>
      <c r="C55" s="227" t="s">
        <v>67</v>
      </c>
      <c r="D55" s="228"/>
      <c r="E55" s="228"/>
      <c r="F55" s="137" t="s">
        <v>23</v>
      </c>
      <c r="G55" s="138"/>
      <c r="H55" s="138"/>
      <c r="I55" s="226">
        <f>'Rozpočet Pol'!G52</f>
        <v>0</v>
      </c>
      <c r="J55" s="226"/>
    </row>
    <row r="56" spans="1:10" ht="25.5" customHeight="1" x14ac:dyDescent="0.2">
      <c r="A56" s="125"/>
      <c r="B56" s="127" t="s">
        <v>68</v>
      </c>
      <c r="C56" s="227" t="s">
        <v>69</v>
      </c>
      <c r="D56" s="228"/>
      <c r="E56" s="228"/>
      <c r="F56" s="137" t="s">
        <v>24</v>
      </c>
      <c r="G56" s="138"/>
      <c r="H56" s="138"/>
      <c r="I56" s="226">
        <f>'Rozpočet Pol'!G55</f>
        <v>0</v>
      </c>
      <c r="J56" s="226"/>
    </row>
    <row r="57" spans="1:10" ht="25.5" customHeight="1" x14ac:dyDescent="0.2">
      <c r="A57" s="125"/>
      <c r="B57" s="134" t="s">
        <v>70</v>
      </c>
      <c r="C57" s="247" t="s">
        <v>26</v>
      </c>
      <c r="D57" s="248"/>
      <c r="E57" s="248"/>
      <c r="F57" s="139" t="s">
        <v>70</v>
      </c>
      <c r="G57" s="140"/>
      <c r="H57" s="140"/>
      <c r="I57" s="246">
        <f>'Rozpočet Pol'!G58</f>
        <v>0</v>
      </c>
      <c r="J57" s="246"/>
    </row>
    <row r="58" spans="1:10" ht="25.5" customHeight="1" x14ac:dyDescent="0.2">
      <c r="A58" s="126"/>
      <c r="B58" s="130" t="s">
        <v>1</v>
      </c>
      <c r="C58" s="130"/>
      <c r="D58" s="131"/>
      <c r="E58" s="131"/>
      <c r="F58" s="141"/>
      <c r="G58" s="142"/>
      <c r="H58" s="142"/>
      <c r="I58" s="245">
        <f>SUM(I47:I57)</f>
        <v>0</v>
      </c>
      <c r="J58" s="245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  <row r="61" spans="1:10" x14ac:dyDescent="0.2">
      <c r="F61" s="143"/>
      <c r="G61" s="96"/>
      <c r="H61" s="143"/>
      <c r="I61" s="96"/>
      <c r="J6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9"/>
  <sheetViews>
    <sheetView tabSelected="1" topLeftCell="A15" workbookViewId="0">
      <selection activeCell="X19" sqref="X1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5" t="s">
        <v>6</v>
      </c>
      <c r="B1" s="265"/>
      <c r="C1" s="265"/>
      <c r="D1" s="265"/>
      <c r="E1" s="265"/>
      <c r="F1" s="265"/>
      <c r="G1" s="265"/>
      <c r="AE1" t="s">
        <v>73</v>
      </c>
    </row>
    <row r="2" spans="1:60" ht="25.15" customHeight="1" x14ac:dyDescent="0.2">
      <c r="A2" s="148" t="s">
        <v>72</v>
      </c>
      <c r="B2" s="146"/>
      <c r="C2" s="266"/>
      <c r="D2" s="267"/>
      <c r="E2" s="267"/>
      <c r="F2" s="267"/>
      <c r="G2" s="268"/>
      <c r="AE2" t="s">
        <v>74</v>
      </c>
    </row>
    <row r="3" spans="1:60" ht="25.15" hidden="1" customHeight="1" x14ac:dyDescent="0.2">
      <c r="A3" s="149" t="s">
        <v>7</v>
      </c>
      <c r="B3" s="147"/>
      <c r="C3" s="269"/>
      <c r="D3" s="270"/>
      <c r="E3" s="270"/>
      <c r="F3" s="270"/>
      <c r="G3" s="271"/>
      <c r="AE3" t="s">
        <v>75</v>
      </c>
    </row>
    <row r="4" spans="1:60" ht="25.15" hidden="1" customHeight="1" x14ac:dyDescent="0.2">
      <c r="A4" s="149" t="s">
        <v>8</v>
      </c>
      <c r="B4" s="147"/>
      <c r="C4" s="269"/>
      <c r="D4" s="270"/>
      <c r="E4" s="270"/>
      <c r="F4" s="270"/>
      <c r="G4" s="271"/>
      <c r="AE4" t="s">
        <v>76</v>
      </c>
    </row>
    <row r="5" spans="1:60" hidden="1" x14ac:dyDescent="0.2">
      <c r="A5" s="150" t="s">
        <v>77</v>
      </c>
      <c r="B5" s="151"/>
      <c r="C5" s="152"/>
      <c r="D5" s="153"/>
      <c r="E5" s="153"/>
      <c r="F5" s="153"/>
      <c r="G5" s="154"/>
      <c r="AE5" t="s">
        <v>78</v>
      </c>
    </row>
    <row r="7" spans="1:60" ht="38.25" x14ac:dyDescent="0.2">
      <c r="A7" s="159" t="s">
        <v>79</v>
      </c>
      <c r="B7" s="160" t="s">
        <v>80</v>
      </c>
      <c r="C7" s="160" t="s">
        <v>81</v>
      </c>
      <c r="D7" s="159" t="s">
        <v>82</v>
      </c>
      <c r="E7" s="159" t="s">
        <v>83</v>
      </c>
      <c r="F7" s="155" t="s">
        <v>84</v>
      </c>
      <c r="G7" s="176" t="s">
        <v>28</v>
      </c>
      <c r="H7" s="177" t="s">
        <v>29</v>
      </c>
      <c r="I7" s="177" t="s">
        <v>85</v>
      </c>
      <c r="J7" s="177" t="s">
        <v>30</v>
      </c>
      <c r="K7" s="177" t="s">
        <v>86</v>
      </c>
      <c r="L7" s="177" t="s">
        <v>87</v>
      </c>
      <c r="M7" s="177" t="s">
        <v>88</v>
      </c>
      <c r="N7" s="177" t="s">
        <v>89</v>
      </c>
      <c r="O7" s="177" t="s">
        <v>90</v>
      </c>
      <c r="P7" s="177" t="s">
        <v>91</v>
      </c>
      <c r="Q7" s="177" t="s">
        <v>92</v>
      </c>
      <c r="R7" s="177" t="s">
        <v>93</v>
      </c>
      <c r="S7" s="177" t="s">
        <v>94</v>
      </c>
      <c r="T7" s="177" t="s">
        <v>95</v>
      </c>
      <c r="U7" s="162" t="s">
        <v>96</v>
      </c>
    </row>
    <row r="8" spans="1:60" x14ac:dyDescent="0.2">
      <c r="A8" s="178" t="s">
        <v>97</v>
      </c>
      <c r="B8" s="179" t="s">
        <v>50</v>
      </c>
      <c r="C8" s="180" t="s">
        <v>51</v>
      </c>
      <c r="D8" s="181"/>
      <c r="E8" s="182"/>
      <c r="F8" s="183"/>
      <c r="G8" s="183">
        <f>SUMIF(AE9:AE29,"&lt;&gt;NOR",G9:G29)</f>
        <v>0</v>
      </c>
      <c r="H8" s="183"/>
      <c r="I8" s="183">
        <f>SUM(I9:I29)</f>
        <v>0</v>
      </c>
      <c r="J8" s="183"/>
      <c r="K8" s="183">
        <f>SUM(K9:K29)</f>
        <v>0</v>
      </c>
      <c r="L8" s="183"/>
      <c r="M8" s="183">
        <f>SUM(M9:M29)</f>
        <v>0</v>
      </c>
      <c r="N8" s="161"/>
      <c r="O8" s="161">
        <f>SUM(O9:O29)</f>
        <v>0.54656000000000005</v>
      </c>
      <c r="P8" s="161"/>
      <c r="Q8" s="161">
        <f>SUM(Q9:Q29)</f>
        <v>16</v>
      </c>
      <c r="R8" s="161"/>
      <c r="S8" s="161"/>
      <c r="T8" s="178"/>
      <c r="U8" s="161">
        <f>SUM(U9:U29)</f>
        <v>1200.4499999999998</v>
      </c>
      <c r="AE8" t="s">
        <v>98</v>
      </c>
    </row>
    <row r="9" spans="1:60" outlineLevel="1" x14ac:dyDescent="0.2">
      <c r="A9" s="157">
        <v>1</v>
      </c>
      <c r="B9" s="163" t="s">
        <v>99</v>
      </c>
      <c r="C9" s="196" t="s">
        <v>100</v>
      </c>
      <c r="D9" s="165" t="s">
        <v>101</v>
      </c>
      <c r="E9" s="171">
        <v>0.1</v>
      </c>
      <c r="F9" s="173"/>
      <c r="G9" s="174">
        <f t="shared" ref="G9:G29" si="0">ROUND(E9*F9,2)</f>
        <v>0</v>
      </c>
      <c r="H9" s="173"/>
      <c r="I9" s="174">
        <f t="shared" ref="I9:I29" si="1">ROUND(E9*H9,2)</f>
        <v>0</v>
      </c>
      <c r="J9" s="173"/>
      <c r="K9" s="174">
        <f t="shared" ref="K9:K29" si="2">ROUND(E9*J9,2)</f>
        <v>0</v>
      </c>
      <c r="L9" s="174">
        <v>0</v>
      </c>
      <c r="M9" s="174">
        <f t="shared" ref="M9:M29" si="3">G9*(1+L9/100)</f>
        <v>0</v>
      </c>
      <c r="N9" s="166">
        <v>0</v>
      </c>
      <c r="O9" s="166">
        <f t="shared" ref="O9:O29" si="4">ROUND(E9*N9,5)</f>
        <v>0</v>
      </c>
      <c r="P9" s="166">
        <v>0</v>
      </c>
      <c r="Q9" s="166">
        <f t="shared" ref="Q9:Q29" si="5">ROUND(E9*P9,5)</f>
        <v>0</v>
      </c>
      <c r="R9" s="166"/>
      <c r="S9" s="166"/>
      <c r="T9" s="167">
        <v>111</v>
      </c>
      <c r="U9" s="166">
        <f t="shared" ref="U9:U29" si="6">ROUND(E9*T9,2)</f>
        <v>11.1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102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103</v>
      </c>
      <c r="C10" s="196" t="s">
        <v>104</v>
      </c>
      <c r="D10" s="165" t="s">
        <v>105</v>
      </c>
      <c r="E10" s="171">
        <v>1</v>
      </c>
      <c r="F10" s="173"/>
      <c r="G10" s="174">
        <f t="shared" si="0"/>
        <v>0</v>
      </c>
      <c r="H10" s="173"/>
      <c r="I10" s="174">
        <f t="shared" si="1"/>
        <v>0</v>
      </c>
      <c r="J10" s="173"/>
      <c r="K10" s="174">
        <f t="shared" si="2"/>
        <v>0</v>
      </c>
      <c r="L10" s="174">
        <v>0</v>
      </c>
      <c r="M10" s="174">
        <f t="shared" si="3"/>
        <v>0</v>
      </c>
      <c r="N10" s="166">
        <v>1.0699999999999999E-2</v>
      </c>
      <c r="O10" s="166">
        <f t="shared" si="4"/>
        <v>1.0699999999999999E-2</v>
      </c>
      <c r="P10" s="166">
        <v>0</v>
      </c>
      <c r="Q10" s="166">
        <f t="shared" si="5"/>
        <v>0</v>
      </c>
      <c r="R10" s="166"/>
      <c r="S10" s="166"/>
      <c r="T10" s="167">
        <v>0.90800000000000003</v>
      </c>
      <c r="U10" s="166">
        <f t="shared" si="6"/>
        <v>0.91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102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106</v>
      </c>
      <c r="C11" s="196" t="s">
        <v>107</v>
      </c>
      <c r="D11" s="165" t="s">
        <v>108</v>
      </c>
      <c r="E11" s="171">
        <v>1</v>
      </c>
      <c r="F11" s="173"/>
      <c r="G11" s="174">
        <f t="shared" si="0"/>
        <v>0</v>
      </c>
      <c r="H11" s="173"/>
      <c r="I11" s="174">
        <f t="shared" si="1"/>
        <v>0</v>
      </c>
      <c r="J11" s="173"/>
      <c r="K11" s="174">
        <f t="shared" si="2"/>
        <v>0</v>
      </c>
      <c r="L11" s="174">
        <v>0</v>
      </c>
      <c r="M11" s="174">
        <f t="shared" si="3"/>
        <v>0</v>
      </c>
      <c r="N11" s="166">
        <v>0.10927000000000001</v>
      </c>
      <c r="O11" s="166">
        <f t="shared" si="4"/>
        <v>0.10927000000000001</v>
      </c>
      <c r="P11" s="166">
        <v>0</v>
      </c>
      <c r="Q11" s="166">
        <f t="shared" si="5"/>
        <v>0</v>
      </c>
      <c r="R11" s="166"/>
      <c r="S11" s="166"/>
      <c r="T11" s="167">
        <v>651.6</v>
      </c>
      <c r="U11" s="166">
        <f t="shared" si="6"/>
        <v>651.6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109</v>
      </c>
      <c r="C12" s="196" t="s">
        <v>110</v>
      </c>
      <c r="D12" s="165" t="s">
        <v>111</v>
      </c>
      <c r="E12" s="171">
        <v>960</v>
      </c>
      <c r="F12" s="173"/>
      <c r="G12" s="174">
        <f t="shared" si="0"/>
        <v>0</v>
      </c>
      <c r="H12" s="173"/>
      <c r="I12" s="174">
        <f t="shared" si="1"/>
        <v>0</v>
      </c>
      <c r="J12" s="173"/>
      <c r="K12" s="174">
        <f t="shared" si="2"/>
        <v>0</v>
      </c>
      <c r="L12" s="174">
        <v>0</v>
      </c>
      <c r="M12" s="174">
        <f t="shared" si="3"/>
        <v>0</v>
      </c>
      <c r="N12" s="166">
        <v>0</v>
      </c>
      <c r="O12" s="166">
        <f t="shared" si="4"/>
        <v>0</v>
      </c>
      <c r="P12" s="166">
        <v>0</v>
      </c>
      <c r="Q12" s="166">
        <f t="shared" si="5"/>
        <v>0</v>
      </c>
      <c r="R12" s="166"/>
      <c r="S12" s="166"/>
      <c r="T12" s="167">
        <v>0.20300000000000001</v>
      </c>
      <c r="U12" s="166">
        <f t="shared" si="6"/>
        <v>194.88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112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>
        <v>5</v>
      </c>
      <c r="B13" s="163" t="s">
        <v>113</v>
      </c>
      <c r="C13" s="196" t="s">
        <v>114</v>
      </c>
      <c r="D13" s="165" t="s">
        <v>115</v>
      </c>
      <c r="E13" s="171">
        <v>23</v>
      </c>
      <c r="F13" s="173"/>
      <c r="G13" s="174">
        <f t="shared" si="0"/>
        <v>0</v>
      </c>
      <c r="H13" s="173"/>
      <c r="I13" s="174">
        <f t="shared" si="1"/>
        <v>0</v>
      </c>
      <c r="J13" s="173"/>
      <c r="K13" s="174">
        <f t="shared" si="2"/>
        <v>0</v>
      </c>
      <c r="L13" s="174">
        <v>0</v>
      </c>
      <c r="M13" s="174">
        <f t="shared" si="3"/>
        <v>0</v>
      </c>
      <c r="N13" s="166">
        <v>0</v>
      </c>
      <c r="O13" s="166">
        <f t="shared" si="4"/>
        <v>0</v>
      </c>
      <c r="P13" s="166">
        <v>0</v>
      </c>
      <c r="Q13" s="166">
        <f t="shared" si="5"/>
        <v>0</v>
      </c>
      <c r="R13" s="166"/>
      <c r="S13" s="166"/>
      <c r="T13" s="167">
        <v>1.7629999999999999</v>
      </c>
      <c r="U13" s="166">
        <f t="shared" si="6"/>
        <v>40.549999999999997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102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6</v>
      </c>
      <c r="B14" s="163" t="s">
        <v>116</v>
      </c>
      <c r="C14" s="196" t="s">
        <v>117</v>
      </c>
      <c r="D14" s="165" t="s">
        <v>115</v>
      </c>
      <c r="E14" s="171">
        <v>12</v>
      </c>
      <c r="F14" s="173"/>
      <c r="G14" s="174">
        <f t="shared" si="0"/>
        <v>0</v>
      </c>
      <c r="H14" s="173"/>
      <c r="I14" s="174">
        <f t="shared" si="1"/>
        <v>0</v>
      </c>
      <c r="J14" s="173"/>
      <c r="K14" s="174">
        <f t="shared" si="2"/>
        <v>0</v>
      </c>
      <c r="L14" s="174">
        <v>0</v>
      </c>
      <c r="M14" s="174">
        <f t="shared" si="3"/>
        <v>0</v>
      </c>
      <c r="N14" s="166">
        <v>0</v>
      </c>
      <c r="O14" s="166">
        <f t="shared" si="4"/>
        <v>0</v>
      </c>
      <c r="P14" s="166">
        <v>0</v>
      </c>
      <c r="Q14" s="166">
        <f t="shared" si="5"/>
        <v>0</v>
      </c>
      <c r="R14" s="166"/>
      <c r="S14" s="166"/>
      <c r="T14" s="167">
        <v>2.335</v>
      </c>
      <c r="U14" s="166">
        <f t="shared" si="6"/>
        <v>28.02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102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>
        <v>7</v>
      </c>
      <c r="B15" s="163" t="s">
        <v>118</v>
      </c>
      <c r="C15" s="196" t="s">
        <v>119</v>
      </c>
      <c r="D15" s="165" t="s">
        <v>115</v>
      </c>
      <c r="E15" s="171">
        <v>89.7</v>
      </c>
      <c r="F15" s="173"/>
      <c r="G15" s="174">
        <f t="shared" si="0"/>
        <v>0</v>
      </c>
      <c r="H15" s="173"/>
      <c r="I15" s="174">
        <f t="shared" si="1"/>
        <v>0</v>
      </c>
      <c r="J15" s="173"/>
      <c r="K15" s="174">
        <f t="shared" si="2"/>
        <v>0</v>
      </c>
      <c r="L15" s="174">
        <v>0</v>
      </c>
      <c r="M15" s="174">
        <f t="shared" si="3"/>
        <v>0</v>
      </c>
      <c r="N15" s="166">
        <v>0</v>
      </c>
      <c r="O15" s="166">
        <f t="shared" si="4"/>
        <v>0</v>
      </c>
      <c r="P15" s="166">
        <v>0</v>
      </c>
      <c r="Q15" s="166">
        <f t="shared" si="5"/>
        <v>0</v>
      </c>
      <c r="R15" s="166"/>
      <c r="S15" s="166"/>
      <c r="T15" s="167">
        <v>1.022</v>
      </c>
      <c r="U15" s="166">
        <f t="shared" si="6"/>
        <v>91.67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102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8</v>
      </c>
      <c r="B16" s="163" t="s">
        <v>120</v>
      </c>
      <c r="C16" s="196" t="s">
        <v>121</v>
      </c>
      <c r="D16" s="165" t="s">
        <v>115</v>
      </c>
      <c r="E16" s="171">
        <v>89.7</v>
      </c>
      <c r="F16" s="173"/>
      <c r="G16" s="174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0</v>
      </c>
      <c r="M16" s="174">
        <f t="shared" si="3"/>
        <v>0</v>
      </c>
      <c r="N16" s="166">
        <v>0</v>
      </c>
      <c r="O16" s="166">
        <f t="shared" si="4"/>
        <v>0</v>
      </c>
      <c r="P16" s="166">
        <v>0</v>
      </c>
      <c r="Q16" s="166">
        <f t="shared" si="5"/>
        <v>0</v>
      </c>
      <c r="R16" s="166"/>
      <c r="S16" s="166"/>
      <c r="T16" s="167">
        <v>0.51900000000000002</v>
      </c>
      <c r="U16" s="166">
        <f t="shared" si="6"/>
        <v>46.55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9</v>
      </c>
      <c r="B17" s="163" t="s">
        <v>122</v>
      </c>
      <c r="C17" s="196" t="s">
        <v>123</v>
      </c>
      <c r="D17" s="165" t="s">
        <v>115</v>
      </c>
      <c r="E17" s="171">
        <v>89.7</v>
      </c>
      <c r="F17" s="173"/>
      <c r="G17" s="174">
        <f t="shared" si="0"/>
        <v>0</v>
      </c>
      <c r="H17" s="173"/>
      <c r="I17" s="174">
        <f t="shared" si="1"/>
        <v>0</v>
      </c>
      <c r="J17" s="173"/>
      <c r="K17" s="174">
        <f t="shared" si="2"/>
        <v>0</v>
      </c>
      <c r="L17" s="174">
        <v>0</v>
      </c>
      <c r="M17" s="174">
        <f t="shared" si="3"/>
        <v>0</v>
      </c>
      <c r="N17" s="166">
        <v>0</v>
      </c>
      <c r="O17" s="166">
        <f t="shared" si="4"/>
        <v>0</v>
      </c>
      <c r="P17" s="166">
        <v>0</v>
      </c>
      <c r="Q17" s="166">
        <f t="shared" si="5"/>
        <v>0</v>
      </c>
      <c r="R17" s="166"/>
      <c r="S17" s="166"/>
      <c r="T17" s="167">
        <v>0.65200000000000002</v>
      </c>
      <c r="U17" s="166">
        <f t="shared" si="6"/>
        <v>58.48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102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>
        <v>10</v>
      </c>
      <c r="B18" s="163" t="s">
        <v>124</v>
      </c>
      <c r="C18" s="196" t="s">
        <v>125</v>
      </c>
      <c r="D18" s="165" t="s">
        <v>115</v>
      </c>
      <c r="E18" s="171">
        <v>89.7</v>
      </c>
      <c r="F18" s="173"/>
      <c r="G18" s="174">
        <f t="shared" si="0"/>
        <v>0</v>
      </c>
      <c r="H18" s="173"/>
      <c r="I18" s="174">
        <f t="shared" si="1"/>
        <v>0</v>
      </c>
      <c r="J18" s="173"/>
      <c r="K18" s="174">
        <f t="shared" si="2"/>
        <v>0</v>
      </c>
      <c r="L18" s="174">
        <v>0</v>
      </c>
      <c r="M18" s="174">
        <f t="shared" si="3"/>
        <v>0</v>
      </c>
      <c r="N18" s="166">
        <v>0</v>
      </c>
      <c r="O18" s="166">
        <f t="shared" si="4"/>
        <v>0</v>
      </c>
      <c r="P18" s="166">
        <v>0</v>
      </c>
      <c r="Q18" s="166">
        <f t="shared" si="5"/>
        <v>0</v>
      </c>
      <c r="R18" s="166"/>
      <c r="S18" s="166"/>
      <c r="T18" s="167">
        <v>0</v>
      </c>
      <c r="U18" s="166">
        <f t="shared" si="6"/>
        <v>0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112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11</v>
      </c>
      <c r="B19" s="163" t="s">
        <v>126</v>
      </c>
      <c r="C19" s="196" t="s">
        <v>127</v>
      </c>
      <c r="D19" s="165" t="s">
        <v>115</v>
      </c>
      <c r="E19" s="171">
        <v>75</v>
      </c>
      <c r="F19" s="173"/>
      <c r="G19" s="174">
        <f t="shared" si="0"/>
        <v>0</v>
      </c>
      <c r="H19" s="173"/>
      <c r="I19" s="174">
        <f t="shared" si="1"/>
        <v>0</v>
      </c>
      <c r="J19" s="173"/>
      <c r="K19" s="174">
        <f t="shared" si="2"/>
        <v>0</v>
      </c>
      <c r="L19" s="174">
        <v>0</v>
      </c>
      <c r="M19" s="174">
        <f t="shared" si="3"/>
        <v>0</v>
      </c>
      <c r="N19" s="166">
        <v>0</v>
      </c>
      <c r="O19" s="166">
        <f t="shared" si="4"/>
        <v>0</v>
      </c>
      <c r="P19" s="166">
        <v>0</v>
      </c>
      <c r="Q19" s="166">
        <f t="shared" si="5"/>
        <v>0</v>
      </c>
      <c r="R19" s="166"/>
      <c r="S19" s="166"/>
      <c r="T19" s="167">
        <v>0</v>
      </c>
      <c r="U19" s="166">
        <f t="shared" si="6"/>
        <v>0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12</v>
      </c>
      <c r="B20" s="163" t="s">
        <v>128</v>
      </c>
      <c r="C20" s="196" t="s">
        <v>129</v>
      </c>
      <c r="D20" s="165" t="s">
        <v>130</v>
      </c>
      <c r="E20" s="171">
        <v>18.8</v>
      </c>
      <c r="F20" s="173"/>
      <c r="G20" s="174">
        <f t="shared" si="0"/>
        <v>0</v>
      </c>
      <c r="H20" s="173"/>
      <c r="I20" s="174">
        <f t="shared" si="1"/>
        <v>0</v>
      </c>
      <c r="J20" s="173"/>
      <c r="K20" s="174">
        <f t="shared" si="2"/>
        <v>0</v>
      </c>
      <c r="L20" s="174">
        <v>0</v>
      </c>
      <c r="M20" s="174">
        <f t="shared" si="3"/>
        <v>0</v>
      </c>
      <c r="N20" s="166">
        <v>0</v>
      </c>
      <c r="O20" s="166">
        <f t="shared" si="4"/>
        <v>0</v>
      </c>
      <c r="P20" s="166">
        <v>0</v>
      </c>
      <c r="Q20" s="166">
        <f t="shared" si="5"/>
        <v>0</v>
      </c>
      <c r="R20" s="166"/>
      <c r="S20" s="166"/>
      <c r="T20" s="167">
        <v>0.254</v>
      </c>
      <c r="U20" s="166">
        <f t="shared" si="6"/>
        <v>4.78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102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13</v>
      </c>
      <c r="B21" s="163" t="s">
        <v>131</v>
      </c>
      <c r="C21" s="196" t="s">
        <v>132</v>
      </c>
      <c r="D21" s="165" t="s">
        <v>115</v>
      </c>
      <c r="E21" s="171">
        <v>10</v>
      </c>
      <c r="F21" s="173"/>
      <c r="G21" s="174">
        <f t="shared" si="0"/>
        <v>0</v>
      </c>
      <c r="H21" s="173"/>
      <c r="I21" s="174">
        <f t="shared" si="1"/>
        <v>0</v>
      </c>
      <c r="J21" s="173"/>
      <c r="K21" s="174">
        <f t="shared" si="2"/>
        <v>0</v>
      </c>
      <c r="L21" s="174">
        <v>0</v>
      </c>
      <c r="M21" s="174">
        <f t="shared" si="3"/>
        <v>0</v>
      </c>
      <c r="N21" s="166">
        <v>0</v>
      </c>
      <c r="O21" s="166">
        <f t="shared" si="4"/>
        <v>0</v>
      </c>
      <c r="P21" s="166">
        <v>0</v>
      </c>
      <c r="Q21" s="166">
        <f t="shared" si="5"/>
        <v>0</v>
      </c>
      <c r="R21" s="166"/>
      <c r="S21" s="166"/>
      <c r="T21" s="167">
        <v>8.9999999999999993E-3</v>
      </c>
      <c r="U21" s="166">
        <f t="shared" si="6"/>
        <v>0.09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102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14</v>
      </c>
      <c r="B22" s="163" t="s">
        <v>133</v>
      </c>
      <c r="C22" s="196" t="s">
        <v>134</v>
      </c>
      <c r="D22" s="165" t="s">
        <v>130</v>
      </c>
      <c r="E22" s="171">
        <v>80</v>
      </c>
      <c r="F22" s="173"/>
      <c r="G22" s="174">
        <f t="shared" si="0"/>
        <v>0</v>
      </c>
      <c r="H22" s="173"/>
      <c r="I22" s="174">
        <f t="shared" si="1"/>
        <v>0</v>
      </c>
      <c r="J22" s="173"/>
      <c r="K22" s="174">
        <f t="shared" si="2"/>
        <v>0</v>
      </c>
      <c r="L22" s="174">
        <v>0</v>
      </c>
      <c r="M22" s="174">
        <f t="shared" si="3"/>
        <v>0</v>
      </c>
      <c r="N22" s="166">
        <v>4.6000000000000001E-4</v>
      </c>
      <c r="O22" s="166">
        <f t="shared" si="4"/>
        <v>3.6799999999999999E-2</v>
      </c>
      <c r="P22" s="166">
        <v>0</v>
      </c>
      <c r="Q22" s="166">
        <f t="shared" si="5"/>
        <v>0</v>
      </c>
      <c r="R22" s="166"/>
      <c r="S22" s="166"/>
      <c r="T22" s="167">
        <v>0.126</v>
      </c>
      <c r="U22" s="166">
        <f t="shared" si="6"/>
        <v>10.08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102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15</v>
      </c>
      <c r="B23" s="163" t="s">
        <v>135</v>
      </c>
      <c r="C23" s="196" t="s">
        <v>136</v>
      </c>
      <c r="D23" s="165" t="s">
        <v>108</v>
      </c>
      <c r="E23" s="171">
        <v>50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0</v>
      </c>
      <c r="M23" s="174">
        <f t="shared" si="3"/>
        <v>0</v>
      </c>
      <c r="N23" s="166">
        <v>7.79E-3</v>
      </c>
      <c r="O23" s="166">
        <f t="shared" si="4"/>
        <v>0.38950000000000001</v>
      </c>
      <c r="P23" s="166">
        <v>0</v>
      </c>
      <c r="Q23" s="166">
        <f t="shared" si="5"/>
        <v>0</v>
      </c>
      <c r="R23" s="166"/>
      <c r="S23" s="166"/>
      <c r="T23" s="167">
        <v>0</v>
      </c>
      <c r="U23" s="166">
        <f t="shared" si="6"/>
        <v>0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137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16</v>
      </c>
      <c r="B24" s="163" t="s">
        <v>138</v>
      </c>
      <c r="C24" s="196" t="s">
        <v>139</v>
      </c>
      <c r="D24" s="165" t="s">
        <v>115</v>
      </c>
      <c r="E24" s="171">
        <v>10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0</v>
      </c>
      <c r="M24" s="174">
        <f t="shared" si="3"/>
        <v>0</v>
      </c>
      <c r="N24" s="166">
        <v>0</v>
      </c>
      <c r="O24" s="166">
        <f t="shared" si="4"/>
        <v>0</v>
      </c>
      <c r="P24" s="166">
        <v>0</v>
      </c>
      <c r="Q24" s="166">
        <f t="shared" si="5"/>
        <v>0</v>
      </c>
      <c r="R24" s="166"/>
      <c r="S24" s="166"/>
      <c r="T24" s="167">
        <v>3.266</v>
      </c>
      <c r="U24" s="166">
        <f t="shared" si="6"/>
        <v>32.659999999999997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112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17</v>
      </c>
      <c r="B25" s="163" t="s">
        <v>140</v>
      </c>
      <c r="C25" s="196" t="s">
        <v>141</v>
      </c>
      <c r="D25" s="165" t="s">
        <v>130</v>
      </c>
      <c r="E25" s="171">
        <v>9.6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0</v>
      </c>
      <c r="M25" s="174">
        <f t="shared" si="3"/>
        <v>0</v>
      </c>
      <c r="N25" s="166">
        <v>3.0000000000000001E-5</v>
      </c>
      <c r="O25" s="166">
        <f t="shared" si="4"/>
        <v>2.9E-4</v>
      </c>
      <c r="P25" s="166">
        <v>0</v>
      </c>
      <c r="Q25" s="166">
        <f t="shared" si="5"/>
        <v>0</v>
      </c>
      <c r="R25" s="166"/>
      <c r="S25" s="166"/>
      <c r="T25" s="167">
        <v>0.06</v>
      </c>
      <c r="U25" s="166">
        <f t="shared" si="6"/>
        <v>0.57999999999999996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112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18</v>
      </c>
      <c r="B26" s="163" t="s">
        <v>142</v>
      </c>
      <c r="C26" s="196" t="s">
        <v>143</v>
      </c>
      <c r="D26" s="165" t="s">
        <v>115</v>
      </c>
      <c r="E26" s="171">
        <v>9.6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0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3.2000000000000001E-2</v>
      </c>
      <c r="U26" s="166">
        <f t="shared" si="6"/>
        <v>0.31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102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19</v>
      </c>
      <c r="B27" s="163" t="s">
        <v>144</v>
      </c>
      <c r="C27" s="196" t="s">
        <v>145</v>
      </c>
      <c r="D27" s="165" t="s">
        <v>115</v>
      </c>
      <c r="E27" s="171">
        <v>32.6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0</v>
      </c>
      <c r="M27" s="174">
        <f t="shared" si="3"/>
        <v>0</v>
      </c>
      <c r="N27" s="166">
        <v>0</v>
      </c>
      <c r="O27" s="166">
        <f t="shared" si="4"/>
        <v>0</v>
      </c>
      <c r="P27" s="166">
        <v>0</v>
      </c>
      <c r="Q27" s="166">
        <f t="shared" si="5"/>
        <v>0</v>
      </c>
      <c r="R27" s="166"/>
      <c r="S27" s="166"/>
      <c r="T27" s="167">
        <v>0.33</v>
      </c>
      <c r="U27" s="166">
        <f t="shared" si="6"/>
        <v>10.76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20</v>
      </c>
      <c r="B28" s="163" t="s">
        <v>146</v>
      </c>
      <c r="C28" s="196" t="s">
        <v>147</v>
      </c>
      <c r="D28" s="165" t="s">
        <v>130</v>
      </c>
      <c r="E28" s="171">
        <v>100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0</v>
      </c>
      <c r="M28" s="174">
        <f t="shared" si="3"/>
        <v>0</v>
      </c>
      <c r="N28" s="166">
        <v>0</v>
      </c>
      <c r="O28" s="166">
        <f t="shared" si="4"/>
        <v>0</v>
      </c>
      <c r="P28" s="166">
        <v>0.13800000000000001</v>
      </c>
      <c r="Q28" s="166">
        <f t="shared" si="5"/>
        <v>13.8</v>
      </c>
      <c r="R28" s="166"/>
      <c r="S28" s="166"/>
      <c r="T28" s="167">
        <v>0.16</v>
      </c>
      <c r="U28" s="166">
        <f t="shared" si="6"/>
        <v>16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102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21</v>
      </c>
      <c r="B29" s="163" t="s">
        <v>148</v>
      </c>
      <c r="C29" s="196" t="s">
        <v>149</v>
      </c>
      <c r="D29" s="165" t="s">
        <v>150</v>
      </c>
      <c r="E29" s="171">
        <v>10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0</v>
      </c>
      <c r="M29" s="174">
        <f t="shared" si="3"/>
        <v>0</v>
      </c>
      <c r="N29" s="166">
        <v>0</v>
      </c>
      <c r="O29" s="166">
        <f t="shared" si="4"/>
        <v>0</v>
      </c>
      <c r="P29" s="166">
        <v>0.22</v>
      </c>
      <c r="Q29" s="166">
        <f t="shared" si="5"/>
        <v>2.2000000000000002</v>
      </c>
      <c r="R29" s="166"/>
      <c r="S29" s="166"/>
      <c r="T29" s="167">
        <v>0.14299999999999999</v>
      </c>
      <c r="U29" s="166">
        <f t="shared" si="6"/>
        <v>1.43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102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x14ac:dyDescent="0.2">
      <c r="A30" s="158" t="s">
        <v>97</v>
      </c>
      <c r="B30" s="164" t="s">
        <v>52</v>
      </c>
      <c r="C30" s="197" t="s">
        <v>53</v>
      </c>
      <c r="D30" s="168"/>
      <c r="E30" s="172"/>
      <c r="F30" s="175"/>
      <c r="G30" s="175">
        <f>SUMIF(AE31:AE33,"&lt;&gt;NOR",G31:G33)</f>
        <v>0</v>
      </c>
      <c r="H30" s="175"/>
      <c r="I30" s="175">
        <f>SUM(I31:I33)</f>
        <v>0</v>
      </c>
      <c r="J30" s="175"/>
      <c r="K30" s="175">
        <f>SUM(K31:K33)</f>
        <v>0</v>
      </c>
      <c r="L30" s="175"/>
      <c r="M30" s="175">
        <f>SUM(M31:M33)</f>
        <v>0</v>
      </c>
      <c r="N30" s="169"/>
      <c r="O30" s="169">
        <f>SUM(O31:O33)</f>
        <v>20.687270000000002</v>
      </c>
      <c r="P30" s="169"/>
      <c r="Q30" s="169">
        <f>SUM(Q31:Q33)</f>
        <v>0</v>
      </c>
      <c r="R30" s="169"/>
      <c r="S30" s="169"/>
      <c r="T30" s="170"/>
      <c r="U30" s="169">
        <f>SUM(U31:U33)</f>
        <v>30.96</v>
      </c>
      <c r="AE30" t="s">
        <v>98</v>
      </c>
    </row>
    <row r="31" spans="1:60" ht="22.5" outlineLevel="1" x14ac:dyDescent="0.2">
      <c r="A31" s="157">
        <v>22</v>
      </c>
      <c r="B31" s="163" t="s">
        <v>151</v>
      </c>
      <c r="C31" s="196" t="s">
        <v>152</v>
      </c>
      <c r="D31" s="165" t="s">
        <v>108</v>
      </c>
      <c r="E31" s="171">
        <v>6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0</v>
      </c>
      <c r="M31" s="174">
        <f>G31*(1+L31/100)</f>
        <v>0</v>
      </c>
      <c r="N31" s="166">
        <v>0.16058</v>
      </c>
      <c r="O31" s="166">
        <f>ROUND(E31*N31,5)</f>
        <v>0.96348</v>
      </c>
      <c r="P31" s="166">
        <v>0</v>
      </c>
      <c r="Q31" s="166">
        <f>ROUND(E31*P31,5)</f>
        <v>0</v>
      </c>
      <c r="R31" s="166"/>
      <c r="S31" s="166"/>
      <c r="T31" s="167">
        <v>1.54</v>
      </c>
      <c r="U31" s="166">
        <f>ROUND(E31*T31,2)</f>
        <v>9.24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102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23</v>
      </c>
      <c r="B32" s="163" t="s">
        <v>153</v>
      </c>
      <c r="C32" s="196" t="s">
        <v>154</v>
      </c>
      <c r="D32" s="165" t="s">
        <v>115</v>
      </c>
      <c r="E32" s="171">
        <v>7.5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0</v>
      </c>
      <c r="M32" s="174">
        <f>G32*(1+L32/100)</f>
        <v>0</v>
      </c>
      <c r="N32" s="166">
        <v>2.5249999999999999</v>
      </c>
      <c r="O32" s="166">
        <f>ROUND(E32*N32,5)</f>
        <v>18.9375</v>
      </c>
      <c r="P32" s="166">
        <v>0</v>
      </c>
      <c r="Q32" s="166">
        <f>ROUND(E32*P32,5)</f>
        <v>0</v>
      </c>
      <c r="R32" s="166"/>
      <c r="S32" s="166"/>
      <c r="T32" s="167">
        <v>0.48</v>
      </c>
      <c r="U32" s="166">
        <f>ROUND(E32*T32,2)</f>
        <v>3.6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102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24</v>
      </c>
      <c r="B33" s="163" t="s">
        <v>155</v>
      </c>
      <c r="C33" s="196" t="s">
        <v>156</v>
      </c>
      <c r="D33" s="165" t="s">
        <v>157</v>
      </c>
      <c r="E33" s="171">
        <v>0.77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0</v>
      </c>
      <c r="M33" s="174">
        <f>G33*(1+L33/100)</f>
        <v>0</v>
      </c>
      <c r="N33" s="166">
        <v>1.0211600000000001</v>
      </c>
      <c r="O33" s="166">
        <f>ROUND(E33*N33,5)</f>
        <v>0.78629000000000004</v>
      </c>
      <c r="P33" s="166">
        <v>0</v>
      </c>
      <c r="Q33" s="166">
        <f>ROUND(E33*P33,5)</f>
        <v>0</v>
      </c>
      <c r="R33" s="166"/>
      <c r="S33" s="166"/>
      <c r="T33" s="167">
        <v>23.530999999999999</v>
      </c>
      <c r="U33" s="166">
        <f>ROUND(E33*T33,2)</f>
        <v>18.12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x14ac:dyDescent="0.2">
      <c r="A34" s="158" t="s">
        <v>97</v>
      </c>
      <c r="B34" s="164" t="s">
        <v>54</v>
      </c>
      <c r="C34" s="197" t="s">
        <v>55</v>
      </c>
      <c r="D34" s="168"/>
      <c r="E34" s="172"/>
      <c r="F34" s="175"/>
      <c r="G34" s="175">
        <f>SUMIF(AE35:AE35,"&lt;&gt;NOR",G35:G35)</f>
        <v>0</v>
      </c>
      <c r="H34" s="175"/>
      <c r="I34" s="175">
        <f>SUM(I35:I35)</f>
        <v>0</v>
      </c>
      <c r="J34" s="175"/>
      <c r="K34" s="175">
        <f>SUM(K35:K35)</f>
        <v>0</v>
      </c>
      <c r="L34" s="175"/>
      <c r="M34" s="175">
        <f>SUM(M35:M35)</f>
        <v>0</v>
      </c>
      <c r="N34" s="169"/>
      <c r="O34" s="169">
        <f>SUM(O35:O35)</f>
        <v>0.88383999999999996</v>
      </c>
      <c r="P34" s="169"/>
      <c r="Q34" s="169">
        <f>SUM(Q35:Q35)</f>
        <v>0</v>
      </c>
      <c r="R34" s="169"/>
      <c r="S34" s="169"/>
      <c r="T34" s="170"/>
      <c r="U34" s="169">
        <f>SUM(U35:U35)</f>
        <v>8.06</v>
      </c>
      <c r="AE34" t="s">
        <v>98</v>
      </c>
    </row>
    <row r="35" spans="1:60" outlineLevel="1" x14ac:dyDescent="0.2">
      <c r="A35" s="157">
        <v>25</v>
      </c>
      <c r="B35" s="163" t="s">
        <v>158</v>
      </c>
      <c r="C35" s="196" t="s">
        <v>159</v>
      </c>
      <c r="D35" s="165" t="s">
        <v>108</v>
      </c>
      <c r="E35" s="171">
        <v>8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0</v>
      </c>
      <c r="M35" s="174">
        <f>G35*(1+L35/100)</f>
        <v>0</v>
      </c>
      <c r="N35" s="166">
        <v>0.11047999999999999</v>
      </c>
      <c r="O35" s="166">
        <f>ROUND(E35*N35,5)</f>
        <v>0.88383999999999996</v>
      </c>
      <c r="P35" s="166">
        <v>0</v>
      </c>
      <c r="Q35" s="166">
        <f>ROUND(E35*P35,5)</f>
        <v>0</v>
      </c>
      <c r="R35" s="166"/>
      <c r="S35" s="166"/>
      <c r="T35" s="167">
        <v>1.0069999999999999</v>
      </c>
      <c r="U35" s="166">
        <f>ROUND(E35*T35,2)</f>
        <v>8.06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102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x14ac:dyDescent="0.2">
      <c r="A36" s="158" t="s">
        <v>97</v>
      </c>
      <c r="B36" s="164" t="s">
        <v>56</v>
      </c>
      <c r="C36" s="197" t="s">
        <v>57</v>
      </c>
      <c r="D36" s="168"/>
      <c r="E36" s="172"/>
      <c r="F36" s="175"/>
      <c r="G36" s="175">
        <f>SUMIF(AE37:AE37,"&lt;&gt;NOR",G37:G37)</f>
        <v>0</v>
      </c>
      <c r="H36" s="175"/>
      <c r="I36" s="175">
        <f>SUM(I37:I37)</f>
        <v>0</v>
      </c>
      <c r="J36" s="175"/>
      <c r="K36" s="175">
        <f>SUM(K37:K37)</f>
        <v>0</v>
      </c>
      <c r="L36" s="175"/>
      <c r="M36" s="175">
        <f>SUM(M37:M37)</f>
        <v>0</v>
      </c>
      <c r="N36" s="169"/>
      <c r="O36" s="169">
        <f>SUM(O37:O37)</f>
        <v>7.39</v>
      </c>
      <c r="P36" s="169"/>
      <c r="Q36" s="169">
        <f>SUM(Q37:Q37)</f>
        <v>0</v>
      </c>
      <c r="R36" s="169"/>
      <c r="S36" s="169"/>
      <c r="T36" s="170"/>
      <c r="U36" s="169">
        <f>SUM(U37:U37)</f>
        <v>45.2</v>
      </c>
      <c r="AE36" t="s">
        <v>98</v>
      </c>
    </row>
    <row r="37" spans="1:60" outlineLevel="1" x14ac:dyDescent="0.2">
      <c r="A37" s="157">
        <v>26</v>
      </c>
      <c r="B37" s="163" t="s">
        <v>160</v>
      </c>
      <c r="C37" s="196" t="s">
        <v>161</v>
      </c>
      <c r="D37" s="165" t="s">
        <v>130</v>
      </c>
      <c r="E37" s="171">
        <v>100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0</v>
      </c>
      <c r="M37" s="174">
        <f>G37*(1+L37/100)</f>
        <v>0</v>
      </c>
      <c r="N37" s="166">
        <v>7.3899999999999993E-2</v>
      </c>
      <c r="O37" s="166">
        <f>ROUND(E37*N37,5)</f>
        <v>7.39</v>
      </c>
      <c r="P37" s="166">
        <v>0</v>
      </c>
      <c r="Q37" s="166">
        <f>ROUND(E37*P37,5)</f>
        <v>0</v>
      </c>
      <c r="R37" s="166"/>
      <c r="S37" s="166"/>
      <c r="T37" s="167">
        <v>0.45200000000000001</v>
      </c>
      <c r="U37" s="166">
        <f>ROUND(E37*T37,2)</f>
        <v>45.2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102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x14ac:dyDescent="0.2">
      <c r="A38" s="158" t="s">
        <v>97</v>
      </c>
      <c r="B38" s="164" t="s">
        <v>58</v>
      </c>
      <c r="C38" s="197" t="s">
        <v>59</v>
      </c>
      <c r="D38" s="168"/>
      <c r="E38" s="172"/>
      <c r="F38" s="175"/>
      <c r="G38" s="175">
        <f>SUMIF(AE39:AE40,"&lt;&gt;NOR",G39:G40)</f>
        <v>0</v>
      </c>
      <c r="H38" s="175"/>
      <c r="I38" s="175">
        <f>SUM(I39:I40)</f>
        <v>0</v>
      </c>
      <c r="J38" s="175"/>
      <c r="K38" s="175">
        <f>SUM(K39:K40)</f>
        <v>0</v>
      </c>
      <c r="L38" s="175"/>
      <c r="M38" s="175">
        <f>SUM(M39:M40)</f>
        <v>0</v>
      </c>
      <c r="N38" s="169"/>
      <c r="O38" s="169">
        <f>SUM(O39:O40)</f>
        <v>5.0000000000000001E-4</v>
      </c>
      <c r="P38" s="169"/>
      <c r="Q38" s="169">
        <f>SUM(Q39:Q40)</f>
        <v>0</v>
      </c>
      <c r="R38" s="169"/>
      <c r="S38" s="169"/>
      <c r="T38" s="170"/>
      <c r="U38" s="169">
        <f>SUM(U39:U40)</f>
        <v>5.3</v>
      </c>
      <c r="AE38" t="s">
        <v>98</v>
      </c>
    </row>
    <row r="39" spans="1:60" outlineLevel="1" x14ac:dyDescent="0.2">
      <c r="A39" s="157">
        <v>27</v>
      </c>
      <c r="B39" s="163" t="s">
        <v>162</v>
      </c>
      <c r="C39" s="196" t="s">
        <v>163</v>
      </c>
      <c r="D39" s="165" t="s">
        <v>150</v>
      </c>
      <c r="E39" s="171">
        <v>50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0</v>
      </c>
      <c r="M39" s="174">
        <f>G39*(1+L39/100)</f>
        <v>0</v>
      </c>
      <c r="N39" s="166">
        <v>1.0000000000000001E-5</v>
      </c>
      <c r="O39" s="166">
        <f>ROUND(E39*N39,5)</f>
        <v>5.0000000000000001E-4</v>
      </c>
      <c r="P39" s="166">
        <v>0</v>
      </c>
      <c r="Q39" s="166">
        <f>ROUND(E39*P39,5)</f>
        <v>0</v>
      </c>
      <c r="R39" s="166"/>
      <c r="S39" s="166"/>
      <c r="T39" s="167">
        <v>0.08</v>
      </c>
      <c r="U39" s="166">
        <f>ROUND(E39*T39,2)</f>
        <v>4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102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28</v>
      </c>
      <c r="B40" s="163" t="s">
        <v>164</v>
      </c>
      <c r="C40" s="196" t="s">
        <v>165</v>
      </c>
      <c r="D40" s="165" t="s">
        <v>150</v>
      </c>
      <c r="E40" s="171">
        <v>50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0</v>
      </c>
      <c r="M40" s="174">
        <f>G40*(1+L40/100)</f>
        <v>0</v>
      </c>
      <c r="N40" s="166">
        <v>0</v>
      </c>
      <c r="O40" s="166">
        <f>ROUND(E40*N40,5)</f>
        <v>0</v>
      </c>
      <c r="P40" s="166">
        <v>0</v>
      </c>
      <c r="Q40" s="166">
        <f>ROUND(E40*P40,5)</f>
        <v>0</v>
      </c>
      <c r="R40" s="166"/>
      <c r="S40" s="166"/>
      <c r="T40" s="167">
        <v>2.5999999999999999E-2</v>
      </c>
      <c r="U40" s="166">
        <f>ROUND(E40*T40,2)</f>
        <v>1.3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102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x14ac:dyDescent="0.2">
      <c r="A41" s="158" t="s">
        <v>97</v>
      </c>
      <c r="B41" s="164" t="s">
        <v>60</v>
      </c>
      <c r="C41" s="197" t="s">
        <v>61</v>
      </c>
      <c r="D41" s="168"/>
      <c r="E41" s="172"/>
      <c r="F41" s="175"/>
      <c r="G41" s="175">
        <f>SUMIF(AE42:AE42,"&lt;&gt;NOR",G42:G42)</f>
        <v>0</v>
      </c>
      <c r="H41" s="175"/>
      <c r="I41" s="175">
        <f>SUM(I42:I42)</f>
        <v>0</v>
      </c>
      <c r="J41" s="175"/>
      <c r="K41" s="175">
        <f>SUM(K42:K42)</f>
        <v>0</v>
      </c>
      <c r="L41" s="175"/>
      <c r="M41" s="175">
        <f>SUM(M42:M42)</f>
        <v>0</v>
      </c>
      <c r="N41" s="169"/>
      <c r="O41" s="169">
        <f>SUM(O42:O42)</f>
        <v>1.5528999999999999</v>
      </c>
      <c r="P41" s="169"/>
      <c r="Q41" s="169">
        <f>SUM(Q42:Q42)</f>
        <v>0</v>
      </c>
      <c r="R41" s="169"/>
      <c r="S41" s="169"/>
      <c r="T41" s="170"/>
      <c r="U41" s="169">
        <f>SUM(U42:U42)</f>
        <v>2.81</v>
      </c>
      <c r="AE41" t="s">
        <v>98</v>
      </c>
    </row>
    <row r="42" spans="1:60" ht="22.5" outlineLevel="1" x14ac:dyDescent="0.2">
      <c r="A42" s="157">
        <v>29</v>
      </c>
      <c r="B42" s="163" t="s">
        <v>166</v>
      </c>
      <c r="C42" s="196" t="s">
        <v>167</v>
      </c>
      <c r="D42" s="165" t="s">
        <v>150</v>
      </c>
      <c r="E42" s="171">
        <v>10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0</v>
      </c>
      <c r="M42" s="174">
        <f>G42*(1+L42/100)</f>
        <v>0</v>
      </c>
      <c r="N42" s="166">
        <v>0.15529000000000001</v>
      </c>
      <c r="O42" s="166">
        <f>ROUND(E42*N42,5)</f>
        <v>1.5528999999999999</v>
      </c>
      <c r="P42" s="166">
        <v>0</v>
      </c>
      <c r="Q42" s="166">
        <f>ROUND(E42*P42,5)</f>
        <v>0</v>
      </c>
      <c r="R42" s="166"/>
      <c r="S42" s="166"/>
      <c r="T42" s="167">
        <v>0.28095999999999999</v>
      </c>
      <c r="U42" s="166">
        <f>ROUND(E42*T42,2)</f>
        <v>2.81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102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x14ac:dyDescent="0.2">
      <c r="A43" s="158" t="s">
        <v>97</v>
      </c>
      <c r="B43" s="164" t="s">
        <v>62</v>
      </c>
      <c r="C43" s="197" t="s">
        <v>63</v>
      </c>
      <c r="D43" s="168"/>
      <c r="E43" s="172"/>
      <c r="F43" s="175"/>
      <c r="G43" s="175">
        <f>SUMIF(AE44:AE46,"&lt;&gt;NOR",G44:G46)</f>
        <v>0</v>
      </c>
      <c r="H43" s="175"/>
      <c r="I43" s="175">
        <f>SUM(I44:I46)</f>
        <v>0</v>
      </c>
      <c r="J43" s="175"/>
      <c r="K43" s="175">
        <f>SUM(K44:K46)</f>
        <v>0</v>
      </c>
      <c r="L43" s="175"/>
      <c r="M43" s="175">
        <f>SUM(M44:M46)</f>
        <v>0</v>
      </c>
      <c r="N43" s="169"/>
      <c r="O43" s="169">
        <f>SUM(O44:O46)</f>
        <v>4.625</v>
      </c>
      <c r="P43" s="169"/>
      <c r="Q43" s="169">
        <f>SUM(Q44:Q46)</f>
        <v>17.225000000000001</v>
      </c>
      <c r="R43" s="169"/>
      <c r="S43" s="169"/>
      <c r="T43" s="170"/>
      <c r="U43" s="169">
        <f>SUM(U44:U46)</f>
        <v>27.259999999999998</v>
      </c>
      <c r="AE43" t="s">
        <v>98</v>
      </c>
    </row>
    <row r="44" spans="1:60" outlineLevel="1" x14ac:dyDescent="0.2">
      <c r="A44" s="157">
        <v>30</v>
      </c>
      <c r="B44" s="163" t="s">
        <v>168</v>
      </c>
      <c r="C44" s="196" t="s">
        <v>169</v>
      </c>
      <c r="D44" s="165" t="s">
        <v>108</v>
      </c>
      <c r="E44" s="171">
        <v>8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0</v>
      </c>
      <c r="M44" s="174">
        <f>G44*(1+L44/100)</f>
        <v>0</v>
      </c>
      <c r="N44" s="166">
        <v>0</v>
      </c>
      <c r="O44" s="166">
        <f>ROUND(E44*N44,5)</f>
        <v>0</v>
      </c>
      <c r="P44" s="166">
        <v>7.4999999999999997E-2</v>
      </c>
      <c r="Q44" s="166">
        <f>ROUND(E44*P44,5)</f>
        <v>0.6</v>
      </c>
      <c r="R44" s="166"/>
      <c r="S44" s="166"/>
      <c r="T44" s="167">
        <v>1.585</v>
      </c>
      <c r="U44" s="166">
        <f>ROUND(E44*T44,2)</f>
        <v>12.68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102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31</v>
      </c>
      <c r="B45" s="163" t="s">
        <v>170</v>
      </c>
      <c r="C45" s="196" t="s">
        <v>171</v>
      </c>
      <c r="D45" s="165" t="s">
        <v>108</v>
      </c>
      <c r="E45" s="171">
        <v>8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0</v>
      </c>
      <c r="M45" s="174">
        <f>G45*(1+L45/100)</f>
        <v>0</v>
      </c>
      <c r="N45" s="166">
        <v>0</v>
      </c>
      <c r="O45" s="166">
        <f>ROUND(E45*N45,5)</f>
        <v>0</v>
      </c>
      <c r="P45" s="166">
        <v>1.5</v>
      </c>
      <c r="Q45" s="166">
        <f>ROUND(E45*P45,5)</f>
        <v>12</v>
      </c>
      <c r="R45" s="166"/>
      <c r="S45" s="166"/>
      <c r="T45" s="167">
        <v>0.66639999999999999</v>
      </c>
      <c r="U45" s="166">
        <f>ROUND(E45*T45,2)</f>
        <v>5.33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102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32</v>
      </c>
      <c r="B46" s="163" t="s">
        <v>172</v>
      </c>
      <c r="C46" s="196" t="s">
        <v>173</v>
      </c>
      <c r="D46" s="165" t="s">
        <v>115</v>
      </c>
      <c r="E46" s="171">
        <v>1.85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0</v>
      </c>
      <c r="M46" s="174">
        <f>G46*(1+L46/100)</f>
        <v>0</v>
      </c>
      <c r="N46" s="166">
        <v>2.5</v>
      </c>
      <c r="O46" s="166">
        <f>ROUND(E46*N46,5)</f>
        <v>4.625</v>
      </c>
      <c r="P46" s="166">
        <v>2.5</v>
      </c>
      <c r="Q46" s="166">
        <f>ROUND(E46*P46,5)</f>
        <v>4.625</v>
      </c>
      <c r="R46" s="166"/>
      <c r="S46" s="166"/>
      <c r="T46" s="167">
        <v>5</v>
      </c>
      <c r="U46" s="166">
        <f>ROUND(E46*T46,2)</f>
        <v>9.25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102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x14ac:dyDescent="0.2">
      <c r="A47" s="158" t="s">
        <v>97</v>
      </c>
      <c r="B47" s="164" t="s">
        <v>64</v>
      </c>
      <c r="C47" s="197" t="s">
        <v>65</v>
      </c>
      <c r="D47" s="168"/>
      <c r="E47" s="172"/>
      <c r="F47" s="175"/>
      <c r="G47" s="175">
        <f>SUMIF(AE48:AE51,"&lt;&gt;NOR",G48:G51)</f>
        <v>0</v>
      </c>
      <c r="H47" s="175"/>
      <c r="I47" s="175">
        <f>SUM(I48:I51)</f>
        <v>0</v>
      </c>
      <c r="J47" s="175"/>
      <c r="K47" s="175">
        <f>SUM(K48:K51)</f>
        <v>0</v>
      </c>
      <c r="L47" s="175"/>
      <c r="M47" s="175">
        <f>SUM(M48:M51)</f>
        <v>0</v>
      </c>
      <c r="N47" s="169"/>
      <c r="O47" s="169">
        <f>SUM(O48:O51)</f>
        <v>0</v>
      </c>
      <c r="P47" s="169"/>
      <c r="Q47" s="169">
        <f>SUM(Q48:Q51)</f>
        <v>0</v>
      </c>
      <c r="R47" s="169"/>
      <c r="S47" s="169"/>
      <c r="T47" s="170"/>
      <c r="U47" s="169">
        <f>SUM(U48:U51)</f>
        <v>17.39</v>
      </c>
      <c r="AE47" t="s">
        <v>98</v>
      </c>
    </row>
    <row r="48" spans="1:60" outlineLevel="1" x14ac:dyDescent="0.2">
      <c r="A48" s="157">
        <v>33</v>
      </c>
      <c r="B48" s="163" t="s">
        <v>174</v>
      </c>
      <c r="C48" s="196" t="s">
        <v>175</v>
      </c>
      <c r="D48" s="165" t="s">
        <v>157</v>
      </c>
      <c r="E48" s="171">
        <v>6.8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0</v>
      </c>
      <c r="M48" s="174">
        <f>G48*(1+L48/100)</f>
        <v>0</v>
      </c>
      <c r="N48" s="166">
        <v>0</v>
      </c>
      <c r="O48" s="166">
        <f>ROUND(E48*N48,5)</f>
        <v>0</v>
      </c>
      <c r="P48" s="166">
        <v>0</v>
      </c>
      <c r="Q48" s="166">
        <f>ROUND(E48*P48,5)</f>
        <v>0</v>
      </c>
      <c r="R48" s="166"/>
      <c r="S48" s="166"/>
      <c r="T48" s="167">
        <v>2.0670000000000002</v>
      </c>
      <c r="U48" s="166">
        <f>ROUND(E48*T48,2)</f>
        <v>14.06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102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34</v>
      </c>
      <c r="B49" s="163" t="s">
        <v>176</v>
      </c>
      <c r="C49" s="196" t="s">
        <v>177</v>
      </c>
      <c r="D49" s="165" t="s">
        <v>178</v>
      </c>
      <c r="E49" s="171">
        <v>50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0</v>
      </c>
      <c r="M49" s="174">
        <f>G49*(1+L49/100)</f>
        <v>0</v>
      </c>
      <c r="N49" s="166">
        <v>0</v>
      </c>
      <c r="O49" s="166">
        <f>ROUND(E49*N49,5)</f>
        <v>0</v>
      </c>
      <c r="P49" s="166">
        <v>0</v>
      </c>
      <c r="Q49" s="166">
        <f>ROUND(E49*P49,5)</f>
        <v>0</v>
      </c>
      <c r="R49" s="166"/>
      <c r="S49" s="166"/>
      <c r="T49" s="167">
        <v>0</v>
      </c>
      <c r="U49" s="166">
        <f>ROUND(E49*T49,2)</f>
        <v>0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102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ht="22.5" outlineLevel="1" x14ac:dyDescent="0.2">
      <c r="A50" s="157">
        <v>35</v>
      </c>
      <c r="B50" s="163" t="s">
        <v>179</v>
      </c>
      <c r="C50" s="196" t="s">
        <v>180</v>
      </c>
      <c r="D50" s="165" t="s">
        <v>157</v>
      </c>
      <c r="E50" s="171">
        <v>6.8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0</v>
      </c>
      <c r="M50" s="174">
        <f>G50*(1+L50/100)</f>
        <v>0</v>
      </c>
      <c r="N50" s="166">
        <v>0</v>
      </c>
      <c r="O50" s="166">
        <f>ROUND(E50*N50,5)</f>
        <v>0</v>
      </c>
      <c r="P50" s="166">
        <v>0</v>
      </c>
      <c r="Q50" s="166">
        <f>ROUND(E50*P50,5)</f>
        <v>0</v>
      </c>
      <c r="R50" s="166"/>
      <c r="S50" s="166"/>
      <c r="T50" s="167">
        <v>0.49</v>
      </c>
      <c r="U50" s="166">
        <f>ROUND(E50*T50,2)</f>
        <v>3.33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102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36</v>
      </c>
      <c r="B51" s="163" t="s">
        <v>181</v>
      </c>
      <c r="C51" s="196" t="s">
        <v>182</v>
      </c>
      <c r="D51" s="165" t="s">
        <v>157</v>
      </c>
      <c r="E51" s="171">
        <v>6.8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0</v>
      </c>
      <c r="M51" s="174">
        <f>G51*(1+L51/100)</f>
        <v>0</v>
      </c>
      <c r="N51" s="166">
        <v>0</v>
      </c>
      <c r="O51" s="166">
        <f>ROUND(E51*N51,5)</f>
        <v>0</v>
      </c>
      <c r="P51" s="166">
        <v>0</v>
      </c>
      <c r="Q51" s="166">
        <f>ROUND(E51*P51,5)</f>
        <v>0</v>
      </c>
      <c r="R51" s="166"/>
      <c r="S51" s="166"/>
      <c r="T51" s="167">
        <v>0</v>
      </c>
      <c r="U51" s="166">
        <f>ROUND(E51*T51,2)</f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102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x14ac:dyDescent="0.2">
      <c r="A52" s="158" t="s">
        <v>97</v>
      </c>
      <c r="B52" s="164" t="s">
        <v>66</v>
      </c>
      <c r="C52" s="197" t="s">
        <v>67</v>
      </c>
      <c r="D52" s="168"/>
      <c r="E52" s="172"/>
      <c r="F52" s="175"/>
      <c r="G52" s="175">
        <f>SUMIF(AE53:AE54,"&lt;&gt;NOR",G53:G54)</f>
        <v>0</v>
      </c>
      <c r="H52" s="175"/>
      <c r="I52" s="175">
        <f>SUM(I53:I54)</f>
        <v>0</v>
      </c>
      <c r="J52" s="175"/>
      <c r="K52" s="175">
        <f>SUM(K53:K54)</f>
        <v>0</v>
      </c>
      <c r="L52" s="175"/>
      <c r="M52" s="175">
        <f>SUM(M53:M54)</f>
        <v>0</v>
      </c>
      <c r="N52" s="169"/>
      <c r="O52" s="169">
        <f>SUM(O53:O54)</f>
        <v>0</v>
      </c>
      <c r="P52" s="169"/>
      <c r="Q52" s="169">
        <f>SUM(Q53:Q54)</f>
        <v>0</v>
      </c>
      <c r="R52" s="169"/>
      <c r="S52" s="169"/>
      <c r="T52" s="170"/>
      <c r="U52" s="169">
        <f>SUM(U53:U54)</f>
        <v>30.31</v>
      </c>
      <c r="AE52" t="s">
        <v>98</v>
      </c>
    </row>
    <row r="53" spans="1:60" outlineLevel="1" x14ac:dyDescent="0.2">
      <c r="A53" s="157">
        <v>37</v>
      </c>
      <c r="B53" s="163" t="s">
        <v>183</v>
      </c>
      <c r="C53" s="196" t="s">
        <v>184</v>
      </c>
      <c r="D53" s="165" t="s">
        <v>157</v>
      </c>
      <c r="E53" s="171">
        <v>10.199999999999999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0</v>
      </c>
      <c r="M53" s="174">
        <f>G53*(1+L53/100)</f>
        <v>0</v>
      </c>
      <c r="N53" s="166">
        <v>0</v>
      </c>
      <c r="O53" s="166">
        <f>ROUND(E53*N53,5)</f>
        <v>0</v>
      </c>
      <c r="P53" s="166">
        <v>0</v>
      </c>
      <c r="Q53" s="166">
        <f>ROUND(E53*P53,5)</f>
        <v>0</v>
      </c>
      <c r="R53" s="166"/>
      <c r="S53" s="166"/>
      <c r="T53" s="167">
        <v>0</v>
      </c>
      <c r="U53" s="166">
        <f>ROUND(E53*T53,2)</f>
        <v>0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102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>
        <v>38</v>
      </c>
      <c r="B54" s="163" t="s">
        <v>185</v>
      </c>
      <c r="C54" s="196" t="s">
        <v>186</v>
      </c>
      <c r="D54" s="165" t="s">
        <v>157</v>
      </c>
      <c r="E54" s="171">
        <v>32.299999999999997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0</v>
      </c>
      <c r="M54" s="174">
        <f>G54*(1+L54/100)</f>
        <v>0</v>
      </c>
      <c r="N54" s="166">
        <v>0</v>
      </c>
      <c r="O54" s="166">
        <f>ROUND(E54*N54,5)</f>
        <v>0</v>
      </c>
      <c r="P54" s="166">
        <v>0</v>
      </c>
      <c r="Q54" s="166">
        <f>ROUND(E54*P54,5)</f>
        <v>0</v>
      </c>
      <c r="R54" s="166"/>
      <c r="S54" s="166"/>
      <c r="T54" s="167">
        <v>0.9385</v>
      </c>
      <c r="U54" s="166">
        <f>ROUND(E54*T54,2)</f>
        <v>30.31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102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x14ac:dyDescent="0.2">
      <c r="A55" s="158" t="s">
        <v>97</v>
      </c>
      <c r="B55" s="164" t="s">
        <v>68</v>
      </c>
      <c r="C55" s="197" t="s">
        <v>69</v>
      </c>
      <c r="D55" s="168"/>
      <c r="E55" s="172"/>
      <c r="F55" s="175"/>
      <c r="G55" s="175">
        <f>SUMIF(AE56:AE57,"&lt;&gt;NOR",G56:G57)</f>
        <v>0</v>
      </c>
      <c r="H55" s="175"/>
      <c r="I55" s="175">
        <f>SUM(I56:I57)</f>
        <v>0</v>
      </c>
      <c r="J55" s="175"/>
      <c r="K55" s="175">
        <f>SUM(K56:K57)</f>
        <v>0</v>
      </c>
      <c r="L55" s="175"/>
      <c r="M55" s="175">
        <f>SUM(M56:M57)</f>
        <v>0</v>
      </c>
      <c r="N55" s="169"/>
      <c r="O55" s="169">
        <f>SUM(O56:O57)</f>
        <v>3.8699999999999998E-2</v>
      </c>
      <c r="P55" s="169"/>
      <c r="Q55" s="169">
        <f>SUM(Q56:Q57)</f>
        <v>0</v>
      </c>
      <c r="R55" s="169"/>
      <c r="S55" s="169"/>
      <c r="T55" s="170"/>
      <c r="U55" s="169">
        <f>SUM(U56:U57)</f>
        <v>10.8</v>
      </c>
      <c r="AE55" t="s">
        <v>98</v>
      </c>
    </row>
    <row r="56" spans="1:60" ht="22.5" outlineLevel="1" x14ac:dyDescent="0.2">
      <c r="A56" s="157">
        <v>39</v>
      </c>
      <c r="B56" s="163" t="s">
        <v>187</v>
      </c>
      <c r="C56" s="196" t="s">
        <v>188</v>
      </c>
      <c r="D56" s="165" t="s">
        <v>130</v>
      </c>
      <c r="E56" s="171">
        <v>18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0</v>
      </c>
      <c r="M56" s="174">
        <f>G56*(1+L56/100)</f>
        <v>0</v>
      </c>
      <c r="N56" s="166">
        <v>2.15E-3</v>
      </c>
      <c r="O56" s="166">
        <f>ROUND(E56*N56,5)</f>
        <v>3.8699999999999998E-2</v>
      </c>
      <c r="P56" s="166">
        <v>0</v>
      </c>
      <c r="Q56" s="166">
        <f>ROUND(E56*P56,5)</f>
        <v>0</v>
      </c>
      <c r="R56" s="166"/>
      <c r="S56" s="166"/>
      <c r="T56" s="167">
        <v>0.31</v>
      </c>
      <c r="U56" s="166">
        <f>ROUND(E56*T56,2)</f>
        <v>5.58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102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40</v>
      </c>
      <c r="B57" s="163" t="s">
        <v>189</v>
      </c>
      <c r="C57" s="196" t="s">
        <v>190</v>
      </c>
      <c r="D57" s="165" t="s">
        <v>130</v>
      </c>
      <c r="E57" s="171">
        <v>18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0</v>
      </c>
      <c r="M57" s="174">
        <f>G57*(1+L57/100)</f>
        <v>0</v>
      </c>
      <c r="N57" s="166">
        <v>0</v>
      </c>
      <c r="O57" s="166">
        <f>ROUND(E57*N57,5)</f>
        <v>0</v>
      </c>
      <c r="P57" s="166">
        <v>0</v>
      </c>
      <c r="Q57" s="166">
        <f>ROUND(E57*P57,5)</f>
        <v>0</v>
      </c>
      <c r="R57" s="166"/>
      <c r="S57" s="166"/>
      <c r="T57" s="167">
        <v>0.28999999999999998</v>
      </c>
      <c r="U57" s="166">
        <f>ROUND(E57*T57,2)</f>
        <v>5.22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102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x14ac:dyDescent="0.2">
      <c r="A58" s="158" t="s">
        <v>97</v>
      </c>
      <c r="B58" s="164" t="s">
        <v>70</v>
      </c>
      <c r="C58" s="197" t="s">
        <v>26</v>
      </c>
      <c r="D58" s="168"/>
      <c r="E58" s="172"/>
      <c r="F58" s="175"/>
      <c r="G58" s="175">
        <f>SUMIF(AE59:AE67,"&lt;&gt;NOR",G59:G67)</f>
        <v>0</v>
      </c>
      <c r="H58" s="175"/>
      <c r="I58" s="175">
        <f>SUM(I59:I67)</f>
        <v>0</v>
      </c>
      <c r="J58" s="175"/>
      <c r="K58" s="175">
        <f>SUM(K59:K67)</f>
        <v>0</v>
      </c>
      <c r="L58" s="175"/>
      <c r="M58" s="175">
        <f>SUM(M59:M67)</f>
        <v>0</v>
      </c>
      <c r="N58" s="169"/>
      <c r="O58" s="169">
        <f>SUM(O59:O67)</f>
        <v>0</v>
      </c>
      <c r="P58" s="169"/>
      <c r="Q58" s="169">
        <f>SUM(Q59:Q67)</f>
        <v>0</v>
      </c>
      <c r="R58" s="169"/>
      <c r="S58" s="169"/>
      <c r="T58" s="170"/>
      <c r="U58" s="169">
        <f>SUM(U59:U67)</f>
        <v>0</v>
      </c>
      <c r="AE58" t="s">
        <v>98</v>
      </c>
    </row>
    <row r="59" spans="1:60" outlineLevel="1" x14ac:dyDescent="0.2">
      <c r="A59" s="157">
        <v>41</v>
      </c>
      <c r="B59" s="163" t="s">
        <v>191</v>
      </c>
      <c r="C59" s="196" t="s">
        <v>192</v>
      </c>
      <c r="D59" s="165" t="s">
        <v>193</v>
      </c>
      <c r="E59" s="171">
        <v>1</v>
      </c>
      <c r="F59" s="173"/>
      <c r="G59" s="174">
        <f t="shared" ref="G59:G67" si="7">ROUND(E59*F59,2)</f>
        <v>0</v>
      </c>
      <c r="H59" s="173"/>
      <c r="I59" s="174">
        <f t="shared" ref="I59:I67" si="8">ROUND(E59*H59,2)</f>
        <v>0</v>
      </c>
      <c r="J59" s="173"/>
      <c r="K59" s="174">
        <f t="shared" ref="K59:K67" si="9">ROUND(E59*J59,2)</f>
        <v>0</v>
      </c>
      <c r="L59" s="174">
        <v>0</v>
      </c>
      <c r="M59" s="174">
        <f t="shared" ref="M59:M67" si="10">G59*(1+L59/100)</f>
        <v>0</v>
      </c>
      <c r="N59" s="166">
        <v>0</v>
      </c>
      <c r="O59" s="166">
        <f t="shared" ref="O59:O67" si="11">ROUND(E59*N59,5)</f>
        <v>0</v>
      </c>
      <c r="P59" s="166">
        <v>0</v>
      </c>
      <c r="Q59" s="166">
        <f t="shared" ref="Q59:Q67" si="12">ROUND(E59*P59,5)</f>
        <v>0</v>
      </c>
      <c r="R59" s="166"/>
      <c r="S59" s="166"/>
      <c r="T59" s="167">
        <v>0</v>
      </c>
      <c r="U59" s="166">
        <f t="shared" ref="U59:U67" si="13">ROUND(E59*T59,2)</f>
        <v>0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102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42</v>
      </c>
      <c r="B60" s="163" t="s">
        <v>194</v>
      </c>
      <c r="C60" s="196" t="s">
        <v>195</v>
      </c>
      <c r="D60" s="165" t="s">
        <v>193</v>
      </c>
      <c r="E60" s="171">
        <v>1</v>
      </c>
      <c r="F60" s="173"/>
      <c r="G60" s="174">
        <f t="shared" si="7"/>
        <v>0</v>
      </c>
      <c r="H60" s="173"/>
      <c r="I60" s="174">
        <f t="shared" si="8"/>
        <v>0</v>
      </c>
      <c r="J60" s="173"/>
      <c r="K60" s="174">
        <f t="shared" si="9"/>
        <v>0</v>
      </c>
      <c r="L60" s="174">
        <v>0</v>
      </c>
      <c r="M60" s="174">
        <f t="shared" si="10"/>
        <v>0</v>
      </c>
      <c r="N60" s="166">
        <v>0</v>
      </c>
      <c r="O60" s="166">
        <f t="shared" si="11"/>
        <v>0</v>
      </c>
      <c r="P60" s="166">
        <v>0</v>
      </c>
      <c r="Q60" s="166">
        <f t="shared" si="12"/>
        <v>0</v>
      </c>
      <c r="R60" s="166"/>
      <c r="S60" s="166"/>
      <c r="T60" s="167">
        <v>0</v>
      </c>
      <c r="U60" s="166">
        <f t="shared" si="13"/>
        <v>0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102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43</v>
      </c>
      <c r="B61" s="163" t="s">
        <v>196</v>
      </c>
      <c r="C61" s="196" t="s">
        <v>197</v>
      </c>
      <c r="D61" s="165" t="s">
        <v>193</v>
      </c>
      <c r="E61" s="171">
        <v>1</v>
      </c>
      <c r="F61" s="173"/>
      <c r="G61" s="174">
        <f t="shared" si="7"/>
        <v>0</v>
      </c>
      <c r="H61" s="173"/>
      <c r="I61" s="174">
        <f t="shared" si="8"/>
        <v>0</v>
      </c>
      <c r="J61" s="173"/>
      <c r="K61" s="174">
        <f t="shared" si="9"/>
        <v>0</v>
      </c>
      <c r="L61" s="174">
        <v>0</v>
      </c>
      <c r="M61" s="174">
        <f t="shared" si="10"/>
        <v>0</v>
      </c>
      <c r="N61" s="166">
        <v>0</v>
      </c>
      <c r="O61" s="166">
        <f t="shared" si="11"/>
        <v>0</v>
      </c>
      <c r="P61" s="166">
        <v>0</v>
      </c>
      <c r="Q61" s="166">
        <f t="shared" si="12"/>
        <v>0</v>
      </c>
      <c r="R61" s="166"/>
      <c r="S61" s="166"/>
      <c r="T61" s="167">
        <v>0</v>
      </c>
      <c r="U61" s="166">
        <f t="shared" si="13"/>
        <v>0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102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44</v>
      </c>
      <c r="B62" s="163" t="s">
        <v>198</v>
      </c>
      <c r="C62" s="196" t="s">
        <v>199</v>
      </c>
      <c r="D62" s="165" t="s">
        <v>193</v>
      </c>
      <c r="E62" s="171">
        <v>1</v>
      </c>
      <c r="F62" s="173"/>
      <c r="G62" s="174">
        <f t="shared" si="7"/>
        <v>0</v>
      </c>
      <c r="H62" s="173"/>
      <c r="I62" s="174">
        <f t="shared" si="8"/>
        <v>0</v>
      </c>
      <c r="J62" s="173"/>
      <c r="K62" s="174">
        <f t="shared" si="9"/>
        <v>0</v>
      </c>
      <c r="L62" s="174">
        <v>0</v>
      </c>
      <c r="M62" s="174">
        <f t="shared" si="10"/>
        <v>0</v>
      </c>
      <c r="N62" s="166">
        <v>0</v>
      </c>
      <c r="O62" s="166">
        <f t="shared" si="11"/>
        <v>0</v>
      </c>
      <c r="P62" s="166">
        <v>0</v>
      </c>
      <c r="Q62" s="166">
        <f t="shared" si="12"/>
        <v>0</v>
      </c>
      <c r="R62" s="166"/>
      <c r="S62" s="166"/>
      <c r="T62" s="167">
        <v>0</v>
      </c>
      <c r="U62" s="166">
        <f t="shared" si="13"/>
        <v>0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102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>
        <v>45</v>
      </c>
      <c r="B63" s="163" t="s">
        <v>200</v>
      </c>
      <c r="C63" s="196" t="s">
        <v>201</v>
      </c>
      <c r="D63" s="165" t="s">
        <v>202</v>
      </c>
      <c r="E63" s="171">
        <v>2</v>
      </c>
      <c r="F63" s="173"/>
      <c r="G63" s="174">
        <f t="shared" si="7"/>
        <v>0</v>
      </c>
      <c r="H63" s="173"/>
      <c r="I63" s="174">
        <f t="shared" si="8"/>
        <v>0</v>
      </c>
      <c r="J63" s="173"/>
      <c r="K63" s="174">
        <f t="shared" si="9"/>
        <v>0</v>
      </c>
      <c r="L63" s="174">
        <v>0</v>
      </c>
      <c r="M63" s="174">
        <f t="shared" si="10"/>
        <v>0</v>
      </c>
      <c r="N63" s="166">
        <v>0</v>
      </c>
      <c r="O63" s="166">
        <f t="shared" si="11"/>
        <v>0</v>
      </c>
      <c r="P63" s="166">
        <v>0</v>
      </c>
      <c r="Q63" s="166">
        <f t="shared" si="12"/>
        <v>0</v>
      </c>
      <c r="R63" s="166"/>
      <c r="S63" s="166"/>
      <c r="T63" s="167">
        <v>0</v>
      </c>
      <c r="U63" s="166">
        <f t="shared" si="13"/>
        <v>0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102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>
        <v>46</v>
      </c>
      <c r="B64" s="163" t="s">
        <v>203</v>
      </c>
      <c r="C64" s="196" t="s">
        <v>204</v>
      </c>
      <c r="D64" s="165" t="s">
        <v>193</v>
      </c>
      <c r="E64" s="171">
        <v>1</v>
      </c>
      <c r="F64" s="173"/>
      <c r="G64" s="174">
        <f t="shared" si="7"/>
        <v>0</v>
      </c>
      <c r="H64" s="173"/>
      <c r="I64" s="174">
        <f t="shared" si="8"/>
        <v>0</v>
      </c>
      <c r="J64" s="173"/>
      <c r="K64" s="174">
        <f t="shared" si="9"/>
        <v>0</v>
      </c>
      <c r="L64" s="174">
        <v>0</v>
      </c>
      <c r="M64" s="174">
        <f t="shared" si="10"/>
        <v>0</v>
      </c>
      <c r="N64" s="166">
        <v>0</v>
      </c>
      <c r="O64" s="166">
        <f t="shared" si="11"/>
        <v>0</v>
      </c>
      <c r="P64" s="166">
        <v>0</v>
      </c>
      <c r="Q64" s="166">
        <f t="shared" si="12"/>
        <v>0</v>
      </c>
      <c r="R64" s="166"/>
      <c r="S64" s="166"/>
      <c r="T64" s="167">
        <v>0</v>
      </c>
      <c r="U64" s="166">
        <f t="shared" si="13"/>
        <v>0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102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>
        <v>47</v>
      </c>
      <c r="B65" s="163" t="s">
        <v>205</v>
      </c>
      <c r="C65" s="196" t="s">
        <v>206</v>
      </c>
      <c r="D65" s="165" t="s">
        <v>193</v>
      </c>
      <c r="E65" s="171">
        <v>1</v>
      </c>
      <c r="F65" s="173"/>
      <c r="G65" s="174">
        <f t="shared" si="7"/>
        <v>0</v>
      </c>
      <c r="H65" s="173"/>
      <c r="I65" s="174">
        <f t="shared" si="8"/>
        <v>0</v>
      </c>
      <c r="J65" s="173"/>
      <c r="K65" s="174">
        <f t="shared" si="9"/>
        <v>0</v>
      </c>
      <c r="L65" s="174">
        <v>0</v>
      </c>
      <c r="M65" s="174">
        <f t="shared" si="10"/>
        <v>0</v>
      </c>
      <c r="N65" s="166">
        <v>0</v>
      </c>
      <c r="O65" s="166">
        <f t="shared" si="11"/>
        <v>0</v>
      </c>
      <c r="P65" s="166">
        <v>0</v>
      </c>
      <c r="Q65" s="166">
        <f t="shared" si="12"/>
        <v>0</v>
      </c>
      <c r="R65" s="166"/>
      <c r="S65" s="166"/>
      <c r="T65" s="167">
        <v>0</v>
      </c>
      <c r="U65" s="166">
        <f t="shared" si="13"/>
        <v>0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102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48</v>
      </c>
      <c r="B66" s="163" t="s">
        <v>207</v>
      </c>
      <c r="C66" s="196" t="s">
        <v>208</v>
      </c>
      <c r="D66" s="165" t="s">
        <v>193</v>
      </c>
      <c r="E66" s="171">
        <v>1</v>
      </c>
      <c r="F66" s="173"/>
      <c r="G66" s="174">
        <f t="shared" si="7"/>
        <v>0</v>
      </c>
      <c r="H66" s="173"/>
      <c r="I66" s="174">
        <f t="shared" si="8"/>
        <v>0</v>
      </c>
      <c r="J66" s="173"/>
      <c r="K66" s="174">
        <f t="shared" si="9"/>
        <v>0</v>
      </c>
      <c r="L66" s="174">
        <v>0</v>
      </c>
      <c r="M66" s="174">
        <f t="shared" si="10"/>
        <v>0</v>
      </c>
      <c r="N66" s="166">
        <v>0</v>
      </c>
      <c r="O66" s="166">
        <f t="shared" si="11"/>
        <v>0</v>
      </c>
      <c r="P66" s="166">
        <v>0</v>
      </c>
      <c r="Q66" s="166">
        <f t="shared" si="12"/>
        <v>0</v>
      </c>
      <c r="R66" s="166"/>
      <c r="S66" s="166"/>
      <c r="T66" s="167">
        <v>0</v>
      </c>
      <c r="U66" s="166">
        <f t="shared" si="13"/>
        <v>0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102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84">
        <v>49</v>
      </c>
      <c r="B67" s="185" t="s">
        <v>209</v>
      </c>
      <c r="C67" s="198" t="s">
        <v>210</v>
      </c>
      <c r="D67" s="186" t="s">
        <v>193</v>
      </c>
      <c r="E67" s="187">
        <v>1</v>
      </c>
      <c r="F67" s="188"/>
      <c r="G67" s="189">
        <f t="shared" si="7"/>
        <v>0</v>
      </c>
      <c r="H67" s="188"/>
      <c r="I67" s="189">
        <f t="shared" si="8"/>
        <v>0</v>
      </c>
      <c r="J67" s="188"/>
      <c r="K67" s="189">
        <f t="shared" si="9"/>
        <v>0</v>
      </c>
      <c r="L67" s="189">
        <v>0</v>
      </c>
      <c r="M67" s="189">
        <f t="shared" si="10"/>
        <v>0</v>
      </c>
      <c r="N67" s="190">
        <v>0</v>
      </c>
      <c r="O67" s="190">
        <f t="shared" si="11"/>
        <v>0</v>
      </c>
      <c r="P67" s="190">
        <v>0</v>
      </c>
      <c r="Q67" s="190">
        <f t="shared" si="12"/>
        <v>0</v>
      </c>
      <c r="R67" s="190"/>
      <c r="S67" s="190"/>
      <c r="T67" s="191">
        <v>0</v>
      </c>
      <c r="U67" s="190">
        <f t="shared" si="13"/>
        <v>0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102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x14ac:dyDescent="0.2">
      <c r="A68" s="6"/>
      <c r="B68" s="7" t="s">
        <v>211</v>
      </c>
      <c r="C68" s="199" t="s">
        <v>211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 x14ac:dyDescent="0.2">
      <c r="A69" s="192"/>
      <c r="B69" s="193">
        <v>26</v>
      </c>
      <c r="C69" s="200" t="s">
        <v>211</v>
      </c>
      <c r="D69" s="194"/>
      <c r="E69" s="194"/>
      <c r="F69" s="194"/>
      <c r="G69" s="195">
        <f>G8+G30+G34+G36+G38+G41+G43+G47+G52+G55+G58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f>SUMIF(L7:L67,AC68,G7:G67)</f>
        <v>0</v>
      </c>
      <c r="AD69">
        <f>SUMIF(L7:L67,AD68,G7:G67)</f>
        <v>0</v>
      </c>
      <c r="AE69" t="s">
        <v>212</v>
      </c>
    </row>
    <row r="70" spans="1:60" x14ac:dyDescent="0.2">
      <c r="A70" s="6"/>
      <c r="B70" s="7" t="s">
        <v>211</v>
      </c>
      <c r="C70" s="199" t="s">
        <v>211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6"/>
      <c r="B71" s="7" t="s">
        <v>211</v>
      </c>
      <c r="C71" s="199" t="s">
        <v>211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">
      <c r="A72" s="272">
        <v>33</v>
      </c>
      <c r="B72" s="272"/>
      <c r="C72" s="273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53"/>
      <c r="B73" s="254"/>
      <c r="C73" s="255"/>
      <c r="D73" s="254"/>
      <c r="E73" s="254"/>
      <c r="F73" s="254"/>
      <c r="G73" s="25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 t="s">
        <v>213</v>
      </c>
    </row>
    <row r="74" spans="1:60" x14ac:dyDescent="0.2">
      <c r="A74" s="257"/>
      <c r="B74" s="258"/>
      <c r="C74" s="259"/>
      <c r="D74" s="258"/>
      <c r="E74" s="258"/>
      <c r="F74" s="258"/>
      <c r="G74" s="260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57"/>
      <c r="B75" s="258"/>
      <c r="C75" s="259"/>
      <c r="D75" s="258"/>
      <c r="E75" s="258"/>
      <c r="F75" s="258"/>
      <c r="G75" s="260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7"/>
      <c r="B76" s="258"/>
      <c r="C76" s="259"/>
      <c r="D76" s="258"/>
      <c r="E76" s="258"/>
      <c r="F76" s="258"/>
      <c r="G76" s="260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61"/>
      <c r="B77" s="262"/>
      <c r="C77" s="263"/>
      <c r="D77" s="262"/>
      <c r="E77" s="262"/>
      <c r="F77" s="262"/>
      <c r="G77" s="26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6"/>
      <c r="B78" s="7" t="s">
        <v>211</v>
      </c>
      <c r="C78" s="199" t="s">
        <v>211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C79" s="201"/>
      <c r="AE79" t="s">
        <v>214</v>
      </c>
    </row>
  </sheetData>
  <mergeCells count="6">
    <mergeCell ref="A73:G77"/>
    <mergeCell ref="A1:G1"/>
    <mergeCell ref="C2:G2"/>
    <mergeCell ref="C3:G3"/>
    <mergeCell ref="C4:G4"/>
    <mergeCell ref="A72:C7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jiri.svoboda@vri.cz</dc:creator>
  <cp:lastModifiedBy>Jiří Svoboda</cp:lastModifiedBy>
  <cp:lastPrinted>2014-02-28T09:52:57Z</cp:lastPrinted>
  <dcterms:created xsi:type="dcterms:W3CDTF">2009-04-08T07:15:50Z</dcterms:created>
  <dcterms:modified xsi:type="dcterms:W3CDTF">2022-09-14T11:41:21Z</dcterms:modified>
</cp:coreProperties>
</file>